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5" yWindow="-15" windowWidth="19320" windowHeight="11235"/>
  </bookViews>
  <sheets>
    <sheet name="MPEG4 Hybrid" sheetId="3" r:id="rId1"/>
    <sheet name="Sheet4" sheetId="4" state="hidden" r:id="rId2"/>
    <sheet name="Sheet6" sheetId="6" state="hidden" r:id="rId3"/>
    <sheet name="Sheet8" sheetId="7" state="hidden" r:id="rId4"/>
  </sheets>
  <calcPr calcId="124519"/>
</workbook>
</file>

<file path=xl/calcChain.xml><?xml version="1.0" encoding="utf-8"?>
<calcChain xmlns="http://schemas.openxmlformats.org/spreadsheetml/2006/main">
  <c r="G15" i="7"/>
  <c r="G15" i="6"/>
  <c r="F15" i="4"/>
  <c r="B15"/>
  <c r="D13"/>
  <c r="E13" i="7"/>
  <c r="J19"/>
  <c r="I19"/>
  <c r="H19"/>
  <c r="G19"/>
  <c r="F19"/>
  <c r="E19"/>
  <c r="D19"/>
  <c r="C19"/>
  <c r="J18"/>
  <c r="I18"/>
  <c r="H18"/>
  <c r="G18"/>
  <c r="F18"/>
  <c r="E18"/>
  <c r="D18"/>
  <c r="C18"/>
  <c r="C17"/>
  <c r="D17"/>
  <c r="E17"/>
  <c r="F17"/>
  <c r="G17"/>
  <c r="H17"/>
  <c r="I17"/>
  <c r="J17"/>
  <c r="J16"/>
  <c r="I16"/>
  <c r="H16"/>
  <c r="G16"/>
  <c r="F16"/>
  <c r="E16"/>
  <c r="D16"/>
  <c r="C16"/>
  <c r="J15"/>
  <c r="I15"/>
  <c r="H15"/>
  <c r="F15"/>
  <c r="E15"/>
  <c r="E20" s="1"/>
  <c r="E21" s="1"/>
  <c r="D15"/>
  <c r="C15"/>
  <c r="C20" s="1"/>
  <c r="C21" s="1"/>
  <c r="E8"/>
  <c r="E7"/>
  <c r="E6"/>
  <c r="D8"/>
  <c r="D7"/>
  <c r="D6"/>
  <c r="C8"/>
  <c r="C7"/>
  <c r="C6"/>
  <c r="E5"/>
  <c r="E9" s="1"/>
  <c r="E10" s="1"/>
  <c r="D5"/>
  <c r="C5"/>
  <c r="C31" s="1"/>
  <c r="J33"/>
  <c r="I33"/>
  <c r="I34" s="1"/>
  <c r="H33"/>
  <c r="G33"/>
  <c r="F33"/>
  <c r="E33"/>
  <c r="D33"/>
  <c r="C30"/>
  <c r="C29"/>
  <c r="F10"/>
  <c r="G15" i="4"/>
  <c r="H15" i="6"/>
  <c r="G32" i="4"/>
  <c r="G17"/>
  <c r="G18"/>
  <c r="G19"/>
  <c r="G16"/>
  <c r="H33" i="6"/>
  <c r="H19"/>
  <c r="H18"/>
  <c r="H17"/>
  <c r="H16"/>
  <c r="C5"/>
  <c r="D5"/>
  <c r="E5"/>
  <c r="C6"/>
  <c r="D6"/>
  <c r="E6"/>
  <c r="C7"/>
  <c r="D7"/>
  <c r="E7"/>
  <c r="C8"/>
  <c r="D8"/>
  <c r="E8"/>
  <c r="F10"/>
  <c r="E13"/>
  <c r="C15"/>
  <c r="D15"/>
  <c r="E15"/>
  <c r="F15"/>
  <c r="I15"/>
  <c r="J15"/>
  <c r="C16"/>
  <c r="D16"/>
  <c r="E16"/>
  <c r="F16"/>
  <c r="G16"/>
  <c r="I16"/>
  <c r="J16"/>
  <c r="C17"/>
  <c r="D17"/>
  <c r="E17"/>
  <c r="F17"/>
  <c r="G17"/>
  <c r="I17"/>
  <c r="J17"/>
  <c r="C18"/>
  <c r="D18"/>
  <c r="E18"/>
  <c r="F18"/>
  <c r="G18"/>
  <c r="I18"/>
  <c r="J18"/>
  <c r="C19"/>
  <c r="D19"/>
  <c r="E19"/>
  <c r="F19"/>
  <c r="G19"/>
  <c r="I19"/>
  <c r="J19"/>
  <c r="C29"/>
  <c r="C30"/>
  <c r="D33"/>
  <c r="D34" s="1"/>
  <c r="E33"/>
  <c r="F33"/>
  <c r="G33"/>
  <c r="I33"/>
  <c r="I34" s="1"/>
  <c r="J33"/>
  <c r="B5" i="4"/>
  <c r="C5"/>
  <c r="B6"/>
  <c r="C6"/>
  <c r="B7"/>
  <c r="C7"/>
  <c r="B8"/>
  <c r="C8"/>
  <c r="C15"/>
  <c r="D15"/>
  <c r="E15"/>
  <c r="H15"/>
  <c r="I15"/>
  <c r="B16"/>
  <c r="C16"/>
  <c r="D16"/>
  <c r="E16"/>
  <c r="F16"/>
  <c r="H16"/>
  <c r="I16"/>
  <c r="B17"/>
  <c r="B33" s="1"/>
  <c r="C17"/>
  <c r="D17"/>
  <c r="D33" s="1"/>
  <c r="E17"/>
  <c r="F17"/>
  <c r="H17"/>
  <c r="I17"/>
  <c r="B18"/>
  <c r="C18"/>
  <c r="D18"/>
  <c r="E18"/>
  <c r="F18"/>
  <c r="H18"/>
  <c r="I18"/>
  <c r="B19"/>
  <c r="C19"/>
  <c r="D19"/>
  <c r="E19"/>
  <c r="F19"/>
  <c r="H19"/>
  <c r="I19"/>
  <c r="B29"/>
  <c r="C32"/>
  <c r="D32"/>
  <c r="E32"/>
  <c r="F32"/>
  <c r="H32"/>
  <c r="I32"/>
  <c r="H34" i="6"/>
  <c r="F20" i="7"/>
  <c r="F21" s="1"/>
  <c r="E9" i="6"/>
  <c r="E10" s="1"/>
  <c r="H34" i="7"/>
  <c r="D34"/>
  <c r="H20" i="6"/>
  <c r="H21" s="1"/>
  <c r="H20" i="4"/>
  <c r="H21" s="1"/>
  <c r="G20"/>
  <c r="G21" s="1"/>
  <c r="H33"/>
  <c r="I33"/>
  <c r="B30"/>
  <c r="I20" i="6"/>
  <c r="I21" s="1"/>
  <c r="C33" i="4"/>
  <c r="J20" i="6"/>
  <c r="J21" s="1"/>
  <c r="H20" i="7" l="1"/>
  <c r="H21" s="1"/>
  <c r="D9" i="6"/>
  <c r="D10" s="1"/>
  <c r="G20"/>
  <c r="G21" s="1"/>
  <c r="D9" i="7"/>
  <c r="D10" s="1"/>
  <c r="I20"/>
  <c r="I21" s="1"/>
  <c r="C34"/>
  <c r="G20"/>
  <c r="G21" s="1"/>
  <c r="J20"/>
  <c r="J21" s="1"/>
  <c r="F20" i="4"/>
  <c r="F21" s="1"/>
  <c r="E20"/>
  <c r="E21" s="1"/>
  <c r="F20" i="6"/>
  <c r="F21" s="1"/>
  <c r="D20"/>
  <c r="D21" s="1"/>
  <c r="G34"/>
  <c r="C34"/>
  <c r="C9"/>
  <c r="G33" i="4"/>
  <c r="B34" s="1"/>
  <c r="C9" i="7"/>
  <c r="C10" s="1"/>
  <c r="F34"/>
  <c r="C11"/>
  <c r="F34" i="6"/>
  <c r="F33" i="4"/>
  <c r="J34" i="6"/>
  <c r="E34"/>
  <c r="C35" s="1"/>
  <c r="C31"/>
  <c r="J34" i="7"/>
  <c r="D20"/>
  <c r="D21" s="1"/>
  <c r="E33" i="4"/>
  <c r="E34" i="7"/>
  <c r="G34"/>
  <c r="I20" i="4"/>
  <c r="I21" s="1"/>
  <c r="C20"/>
  <c r="C21" s="1"/>
  <c r="B20"/>
  <c r="D20"/>
  <c r="D21" s="1"/>
  <c r="C9"/>
  <c r="C10" s="1"/>
  <c r="B9"/>
  <c r="B10" s="1"/>
  <c r="E20" i="6"/>
  <c r="E21" s="1"/>
  <c r="C20"/>
  <c r="C21" s="1"/>
  <c r="B21" i="4"/>
  <c r="C10" i="6"/>
  <c r="C11"/>
  <c r="C22" i="7"/>
  <c r="C24" s="1"/>
  <c r="C35" l="1"/>
  <c r="C28" s="1"/>
  <c r="B25" i="4"/>
  <c r="C24" i="3" s="1"/>
  <c r="B11" i="4"/>
  <c r="C25" i="7"/>
  <c r="C22" i="6"/>
  <c r="C24" s="1"/>
  <c r="C27"/>
  <c r="C28"/>
  <c r="C25"/>
  <c r="B22" i="4"/>
  <c r="B24" s="1"/>
  <c r="C23" i="3" s="1"/>
  <c r="B28" i="4"/>
  <c r="C26" i="3" s="1"/>
  <c r="B27" i="4"/>
  <c r="C25" i="3"/>
  <c r="C27" i="7"/>
</calcChain>
</file>

<file path=xl/sharedStrings.xml><?xml version="1.0" encoding="utf-8"?>
<sst xmlns="http://schemas.openxmlformats.org/spreadsheetml/2006/main" count="286" uniqueCount="105">
  <si>
    <t>card</t>
    <phoneticPr fontId="1" type="noConversion"/>
  </si>
  <si>
    <t>series</t>
  </si>
  <si>
    <t>Resolution</t>
  </si>
  <si>
    <t>Complexity</t>
    <phoneticPr fontId="1" type="noConversion"/>
  </si>
  <si>
    <t>Camera numbers</t>
    <phoneticPr fontId="1" type="noConversion"/>
  </si>
  <si>
    <t>Frame per second</t>
    <phoneticPr fontId="1" type="noConversion"/>
  </si>
  <si>
    <t>Recording days</t>
  </si>
  <si>
    <t>Recording time (hours per day)</t>
  </si>
  <si>
    <t>Analog Camera</t>
    <phoneticPr fontId="1" type="noConversion"/>
  </si>
  <si>
    <t>4CIF</t>
    <phoneticPr fontId="1" type="noConversion"/>
  </si>
  <si>
    <t>CIF</t>
    <phoneticPr fontId="1" type="noConversion"/>
  </si>
  <si>
    <t>IP</t>
    <phoneticPr fontId="1" type="noConversion"/>
  </si>
  <si>
    <t>QVGA</t>
  </si>
  <si>
    <t>VGA</t>
  </si>
  <si>
    <t>Total</t>
    <phoneticPr fontId="1" type="noConversion"/>
  </si>
  <si>
    <t>1 Mega</t>
    <phoneticPr fontId="1" type="noConversion"/>
  </si>
  <si>
    <t>3 Mega</t>
    <phoneticPr fontId="1" type="noConversion"/>
  </si>
  <si>
    <t>5 Mega</t>
    <phoneticPr fontId="1" type="noConversion"/>
  </si>
  <si>
    <t>Mpeg4/Mjpeg</t>
    <phoneticPr fontId="1" type="noConversion"/>
  </si>
  <si>
    <t>Mjpeg</t>
  </si>
  <si>
    <t>Band width</t>
    <phoneticPr fontId="1" type="noConversion"/>
  </si>
  <si>
    <t>Yes</t>
  </si>
  <si>
    <t>GB</t>
    <phoneticPr fontId="1" type="noConversion"/>
  </si>
  <si>
    <t>528x320</t>
    <phoneticPr fontId="1" type="noConversion"/>
  </si>
  <si>
    <t>Capture card</t>
    <phoneticPr fontId="1" type="noConversion"/>
  </si>
  <si>
    <t>Please enter recording frames per second:</t>
    <phoneticPr fontId="1" type="noConversion"/>
  </si>
  <si>
    <t>Please enter recording days:</t>
    <phoneticPr fontId="1" type="noConversion"/>
  </si>
  <si>
    <t>Please enter recording hours per day:</t>
    <phoneticPr fontId="1" type="noConversion"/>
  </si>
  <si>
    <t>320x240</t>
    <phoneticPr fontId="1" type="noConversion"/>
  </si>
  <si>
    <t>640x480</t>
    <phoneticPr fontId="1" type="noConversion"/>
  </si>
  <si>
    <t>Analog Cameras</t>
    <phoneticPr fontId="1" type="noConversion"/>
  </si>
  <si>
    <t>GB</t>
    <phoneticPr fontId="1" type="noConversion"/>
  </si>
  <si>
    <t>Total Size (GB, gigabytes)</t>
    <phoneticPr fontId="1" type="noConversion"/>
  </si>
  <si>
    <t>IP Cameras Available?</t>
    <phoneticPr fontId="1" type="noConversion"/>
  </si>
  <si>
    <t>Complexity (KBytes)</t>
    <phoneticPr fontId="1" type="noConversion"/>
  </si>
  <si>
    <t>Total (GB)</t>
    <phoneticPr fontId="1" type="noConversion"/>
  </si>
  <si>
    <t>Band width (kbps)</t>
    <phoneticPr fontId="1" type="noConversion"/>
  </si>
  <si>
    <t>Minimum bandwidth (Mbps, megabits per second) *</t>
    <phoneticPr fontId="1" type="noConversion"/>
  </si>
  <si>
    <t>Mbps</t>
    <phoneticPr fontId="1" type="noConversion"/>
  </si>
  <si>
    <t>Video Resolution</t>
    <phoneticPr fontId="1" type="noConversion"/>
  </si>
  <si>
    <t>camera(s)</t>
    <phoneticPr fontId="1" type="noConversion"/>
  </si>
  <si>
    <t>fps</t>
    <phoneticPr fontId="1" type="noConversion"/>
  </si>
  <si>
    <t>day(s)</t>
    <phoneticPr fontId="1" type="noConversion"/>
  </si>
  <si>
    <t>hour(s)</t>
    <phoneticPr fontId="1" type="noConversion"/>
  </si>
  <si>
    <t>CPU recommendation</t>
    <phoneticPr fontId="1" type="noConversion"/>
  </si>
  <si>
    <t>mpeg4 large/small ratio</t>
    <phoneticPr fontId="1" type="noConversion"/>
  </si>
  <si>
    <t xml:space="preserve">mpeg4 fps </t>
    <phoneticPr fontId="1" type="noConversion"/>
  </si>
  <si>
    <t>ip resolution factors</t>
    <phoneticPr fontId="1" type="noConversion"/>
  </si>
  <si>
    <t>ip large/small ratio</t>
    <phoneticPr fontId="1" type="noConversion"/>
  </si>
  <si>
    <t>ip fps</t>
    <phoneticPr fontId="1" type="noConversion"/>
  </si>
  <si>
    <t>total fps</t>
    <phoneticPr fontId="1" type="noConversion"/>
  </si>
  <si>
    <t>CPU</t>
    <phoneticPr fontId="1" type="noConversion"/>
  </si>
  <si>
    <t>RAM</t>
    <phoneticPr fontId="1" type="noConversion"/>
  </si>
  <si>
    <t>1 GB</t>
    <phoneticPr fontId="1" type="noConversion"/>
  </si>
  <si>
    <t>2GB</t>
    <phoneticPr fontId="1" type="noConversion"/>
  </si>
  <si>
    <t>RAM recommendation</t>
    <phoneticPr fontId="1" type="noConversion"/>
  </si>
  <si>
    <t>HDD</t>
    <phoneticPr fontId="1" type="noConversion"/>
  </si>
  <si>
    <t>Minimum CPU requirement</t>
    <phoneticPr fontId="1" type="noConversion"/>
  </si>
  <si>
    <t>Minimum RAM requirement</t>
    <phoneticPr fontId="1" type="noConversion"/>
  </si>
  <si>
    <t xml:space="preserve">h264 fps </t>
    <phoneticPr fontId="1" type="noConversion"/>
  </si>
  <si>
    <t>h264 large/small ratio1</t>
    <phoneticPr fontId="1" type="noConversion"/>
  </si>
  <si>
    <t>h264 4cif/cif ratio</t>
    <phoneticPr fontId="1" type="noConversion"/>
  </si>
  <si>
    <t>D1</t>
    <phoneticPr fontId="1" type="noConversion"/>
  </si>
  <si>
    <t>CIF</t>
    <phoneticPr fontId="1" type="noConversion"/>
  </si>
  <si>
    <t>352x288</t>
    <phoneticPr fontId="1" type="noConversion"/>
  </si>
  <si>
    <t>704x480</t>
    <phoneticPr fontId="1" type="noConversion"/>
  </si>
  <si>
    <t>video format:CIF</t>
  </si>
  <si>
    <t>H264</t>
  </si>
  <si>
    <t>Mpeg4</t>
  </si>
  <si>
    <t>frame size (kB)</t>
  </si>
  <si>
    <t>video format:VGA</t>
  </si>
  <si>
    <t>Instruction:
   Enter the desired numbers in corrosponding cells to get the results
Important Notice:
    The results from our calculator is only for reference. The acutal hard drive space required varies under different system configuration and sometimes the variation can be quite large.  Please reserve 10% - 15% more HDD space in complex environments.</t>
  </si>
  <si>
    <t>Number of cameras</t>
  </si>
  <si>
    <t>FPS or Frame rate per second</t>
  </si>
  <si>
    <t>Days of recording</t>
  </si>
  <si>
    <t>Hours of recording per day</t>
  </si>
  <si>
    <t>Video format: Mpeg4 or Mjpeg or H264? **</t>
    <phoneticPr fontId="1" type="noConversion"/>
  </si>
  <si>
    <t>*Minimum bandwitdh is the least amount of network capacity required for data streaming over LAN or internet. Please reserve 40% or more bandwidth to quarantee stable connection and good remote viewing quality.  For instance, 0.8 Mbps (or 800 Kbps) of streaming data works fine with a 2 Mbps upload network connection but not with a 1 Mbps upload network connection.
**The H.264 format is tested with Normal Quality</t>
    <phoneticPr fontId="1" type="noConversion"/>
  </si>
  <si>
    <t>2 Mega</t>
  </si>
  <si>
    <t>QCIF</t>
    <phoneticPr fontId="1" type="noConversion"/>
  </si>
  <si>
    <t>video format:1M</t>
  </si>
  <si>
    <t>N/A</t>
    <phoneticPr fontId="1" type="noConversion"/>
  </si>
  <si>
    <t>Intel Core 2 Duo E5300</t>
    <phoneticPr fontId="1" type="noConversion"/>
  </si>
  <si>
    <t>Intel Core I5-750</t>
    <phoneticPr fontId="1" type="noConversion"/>
  </si>
  <si>
    <t>Intel Core I7-860</t>
    <phoneticPr fontId="1" type="noConversion"/>
  </si>
  <si>
    <t>Intel Core 2 Quad Q9400</t>
    <phoneticPr fontId="1" type="noConversion"/>
  </si>
  <si>
    <t xml:space="preserve">Intel Xeon W3505 </t>
    <phoneticPr fontId="1" type="noConversion"/>
  </si>
  <si>
    <t>IP Camera</t>
    <phoneticPr fontId="1" type="noConversion"/>
  </si>
  <si>
    <t>fps range</t>
    <phoneticPr fontId="1" type="noConversion"/>
  </si>
  <si>
    <t>fps MAX</t>
    <phoneticPr fontId="1" type="noConversion"/>
  </si>
  <si>
    <t>Band width (Mbps)</t>
  </si>
  <si>
    <t>Band width (Mbps)</t>
    <phoneticPr fontId="1" type="noConversion"/>
  </si>
  <si>
    <t>Intel Core 2 Duo E5300</t>
    <phoneticPr fontId="1" type="noConversion"/>
  </si>
  <si>
    <t>Intel Core 2 Quad Q9400</t>
    <phoneticPr fontId="1" type="noConversion"/>
  </si>
  <si>
    <t xml:space="preserve">Intel Xeon W3505 </t>
    <phoneticPr fontId="1" type="noConversion"/>
  </si>
  <si>
    <t>Intel Core I5-750</t>
    <phoneticPr fontId="1" type="noConversion"/>
  </si>
  <si>
    <t>Intel Core I7-860</t>
    <phoneticPr fontId="1" type="noConversion"/>
  </si>
  <si>
    <t>N/A</t>
    <phoneticPr fontId="1" type="noConversion"/>
  </si>
  <si>
    <t>1 GB</t>
    <phoneticPr fontId="1" type="noConversion"/>
  </si>
  <si>
    <t>2GB</t>
    <phoneticPr fontId="1" type="noConversion"/>
  </si>
  <si>
    <t>2GB</t>
    <phoneticPr fontId="1" type="noConversion"/>
  </si>
  <si>
    <t>INTEL XEON E5504</t>
    <phoneticPr fontId="1" type="noConversion"/>
  </si>
  <si>
    <t>2GB</t>
    <phoneticPr fontId="1" type="noConversion"/>
  </si>
  <si>
    <t>LevelOne HDD space calculator for IP/IP+ and MPEG4 Hybrid System</t>
  </si>
  <si>
    <t>FCS-8004/8005/8006</t>
    <phoneticPr fontId="1" type="noConversion"/>
  </si>
</sst>
</file>

<file path=xl/styles.xml><?xml version="1.0" encoding="utf-8"?>
<styleSheet xmlns="http://schemas.openxmlformats.org/spreadsheetml/2006/main">
  <fonts count="17">
    <font>
      <sz val="12"/>
      <color theme="1"/>
      <name val="新細明體"/>
      <family val="1"/>
      <charset val="136"/>
      <scheme val="minor"/>
    </font>
    <font>
      <sz val="9"/>
      <name val="新細明體"/>
      <family val="1"/>
      <charset val="136"/>
    </font>
    <font>
      <b/>
      <sz val="12"/>
      <name val="Calibri"/>
      <family val="2"/>
    </font>
    <font>
      <b/>
      <sz val="12"/>
      <name val="Times New Roman"/>
      <family val="1"/>
    </font>
    <font>
      <sz val="12"/>
      <name val="Times New Roman"/>
      <family val="1"/>
    </font>
    <font>
      <b/>
      <sz val="18"/>
      <name val="Times New Roman"/>
      <family val="1"/>
    </font>
    <font>
      <sz val="9"/>
      <name val="新細明體"/>
      <family val="1"/>
      <charset val="136"/>
    </font>
    <font>
      <b/>
      <sz val="12"/>
      <color theme="1"/>
      <name val="新細明體"/>
      <family val="1"/>
      <charset val="136"/>
      <scheme val="minor"/>
    </font>
    <font>
      <b/>
      <sz val="12"/>
      <color rgb="FFFF0000"/>
      <name val="新細明體"/>
      <family val="1"/>
      <charset val="136"/>
      <scheme val="minor"/>
    </font>
    <font>
      <b/>
      <sz val="12"/>
      <color theme="4"/>
      <name val="新細明體"/>
      <family val="1"/>
      <charset val="136"/>
      <scheme val="minor"/>
    </font>
    <font>
      <b/>
      <sz val="12"/>
      <name val="新細明體"/>
      <family val="1"/>
      <charset val="136"/>
      <scheme val="minor"/>
    </font>
    <font>
      <sz val="12"/>
      <name val="新細明體"/>
      <family val="1"/>
      <charset val="136"/>
      <scheme val="minor"/>
    </font>
    <font>
      <sz val="12"/>
      <color theme="1"/>
      <name val="Times New Roman"/>
      <family val="1"/>
    </font>
    <font>
      <sz val="12"/>
      <color theme="4"/>
      <name val="Times New Roman"/>
      <family val="1"/>
    </font>
    <font>
      <b/>
      <sz val="12"/>
      <color rgb="FFFF0000"/>
      <name val="Times New Roman"/>
      <family val="1"/>
    </font>
    <font>
      <b/>
      <sz val="12"/>
      <color theme="4"/>
      <name val="Times New Roman"/>
      <family val="1"/>
    </font>
    <font>
      <b/>
      <sz val="12"/>
      <color theme="1"/>
      <name val="Times New Roman"/>
      <family val="1"/>
    </font>
  </fonts>
  <fills count="10">
    <fill>
      <patternFill patternType="none"/>
    </fill>
    <fill>
      <patternFill patternType="gray125"/>
    </fill>
    <fill>
      <patternFill patternType="solid">
        <fgColor theme="7" tint="0.59999389629810485"/>
        <bgColor theme="7" tint="0.59999389629810485"/>
      </patternFill>
    </fill>
    <fill>
      <patternFill patternType="solid">
        <fgColor theme="7" tint="0.79998168889431442"/>
        <bgColor theme="7" tint="0.79998168889431442"/>
      </patternFill>
    </fill>
    <fill>
      <patternFill patternType="solid">
        <fgColor theme="0"/>
        <bgColor indexed="64"/>
      </patternFill>
    </fill>
    <fill>
      <patternFill patternType="solid">
        <fgColor theme="4" tint="0.79998168889431442"/>
        <bgColor theme="7" tint="0.79998168889431442"/>
      </patternFill>
    </fill>
    <fill>
      <patternFill patternType="solid">
        <fgColor theme="4" tint="0.59999389629810485"/>
        <bgColor theme="7" tint="0.59999389629810485"/>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30">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7" tint="0.39997558519241921"/>
      </left>
      <right style="thin">
        <color theme="7" tint="0.39997558519241921"/>
      </right>
      <top style="thin">
        <color theme="7" tint="0.39997558519241921"/>
      </top>
      <bottom style="thin">
        <color theme="7" tint="0.39997558519241921"/>
      </bottom>
      <diagonal/>
    </border>
    <border>
      <left/>
      <right style="thin">
        <color theme="7" tint="0.39997558519241921"/>
      </right>
      <top style="thin">
        <color theme="7" tint="0.39997558519241921"/>
      </top>
      <bottom style="thin">
        <color theme="7" tint="0.39997558519241921"/>
      </bottom>
      <diagonal/>
    </border>
    <border>
      <left style="thin">
        <color theme="7" tint="0.39997558519241921"/>
      </left>
      <right style="thin">
        <color theme="7" tint="0.39997558519241921"/>
      </right>
      <top/>
      <bottom style="thin">
        <color theme="7" tint="0.39997558519241921"/>
      </bottom>
      <diagonal/>
    </border>
    <border>
      <left/>
      <right style="thin">
        <color theme="7" tint="0.39997558519241921"/>
      </right>
      <top/>
      <bottom style="thin">
        <color theme="7" tint="0.39997558519241921"/>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thin">
        <color theme="7" tint="0.39997558519241921"/>
      </left>
      <right style="medium">
        <color indexed="64"/>
      </right>
      <top style="thin">
        <color theme="7" tint="0.39997558519241921"/>
      </top>
      <bottom style="thin">
        <color theme="7" tint="0.39997558519241921"/>
      </bottom>
      <diagonal/>
    </border>
    <border>
      <left style="thin">
        <color theme="7" tint="0.39997558519241921"/>
      </left>
      <right style="medium">
        <color indexed="64"/>
      </right>
      <top/>
      <bottom style="thin">
        <color theme="7" tint="0.39997558519241921"/>
      </bottom>
      <diagonal/>
    </border>
    <border>
      <left style="thin">
        <color theme="7" tint="0.39997558519241921"/>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s>
  <cellStyleXfs count="1">
    <xf numFmtId="0" fontId="0" fillId="0" borderId="0">
      <alignment vertical="center"/>
    </xf>
  </cellStyleXfs>
  <cellXfs count="116">
    <xf numFmtId="0" fontId="0" fillId="0" borderId="0" xfId="0">
      <alignment vertical="center"/>
    </xf>
    <xf numFmtId="0" fontId="8" fillId="2" borderId="9" xfId="0" applyFont="1" applyFill="1" applyBorder="1">
      <alignment vertical="center"/>
    </xf>
    <xf numFmtId="0" fontId="0" fillId="2" borderId="10" xfId="0" applyFont="1" applyFill="1" applyBorder="1">
      <alignment vertical="center"/>
    </xf>
    <xf numFmtId="0" fontId="9" fillId="2" borderId="10" xfId="0" applyFont="1" applyFill="1" applyBorder="1" applyAlignment="1">
      <alignment horizontal="center" vertical="center"/>
    </xf>
    <xf numFmtId="0" fontId="7" fillId="3" borderId="11" xfId="0" applyFont="1" applyFill="1" applyBorder="1">
      <alignment vertical="center"/>
    </xf>
    <xf numFmtId="0" fontId="10" fillId="3" borderId="12" xfId="0" applyFont="1" applyFill="1" applyBorder="1" applyAlignment="1">
      <alignment horizontal="center" vertical="center"/>
    </xf>
    <xf numFmtId="0" fontId="2" fillId="3" borderId="12" xfId="0" applyFont="1" applyFill="1" applyBorder="1" applyAlignment="1">
      <alignment horizontal="center" vertical="center"/>
    </xf>
    <xf numFmtId="0" fontId="11" fillId="3" borderId="12" xfId="0" applyFont="1" applyFill="1" applyBorder="1">
      <alignment vertical="center"/>
    </xf>
    <xf numFmtId="0" fontId="9" fillId="3" borderId="12" xfId="0" applyFont="1" applyFill="1" applyBorder="1" applyAlignment="1">
      <alignment horizontal="center" vertical="center"/>
    </xf>
    <xf numFmtId="0" fontId="7" fillId="2" borderId="11" xfId="0" applyFont="1" applyFill="1" applyBorder="1">
      <alignment vertical="center"/>
    </xf>
    <xf numFmtId="0" fontId="10" fillId="2" borderId="12" xfId="0" applyFont="1" applyFill="1" applyBorder="1" applyAlignment="1">
      <alignment horizontal="center" vertical="center"/>
    </xf>
    <xf numFmtId="0" fontId="11" fillId="2" borderId="12" xfId="0" applyFont="1" applyFill="1" applyBorder="1">
      <alignment vertical="center"/>
    </xf>
    <xf numFmtId="0" fontId="9" fillId="2" borderId="12"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2"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2" xfId="0" applyFont="1" applyFill="1" applyBorder="1" applyAlignment="1">
      <alignment horizontal="center" vertical="center"/>
    </xf>
    <xf numFmtId="0" fontId="0" fillId="2" borderId="12" xfId="0" applyFont="1" applyFill="1" applyBorder="1" applyAlignment="1">
      <alignment horizontal="center" vertical="center"/>
    </xf>
    <xf numFmtId="0" fontId="8" fillId="3" borderId="11" xfId="0" applyFont="1" applyFill="1" applyBorder="1">
      <alignment vertical="center"/>
    </xf>
    <xf numFmtId="0" fontId="0" fillId="3" borderId="12" xfId="0" applyFont="1" applyFill="1" applyBorder="1">
      <alignment vertical="center"/>
    </xf>
    <xf numFmtId="0" fontId="2" fillId="2" borderId="12" xfId="0" applyFont="1" applyFill="1" applyBorder="1" applyAlignment="1">
      <alignment horizontal="center" vertical="center"/>
    </xf>
    <xf numFmtId="0" fontId="10" fillId="3" borderId="10" xfId="0" applyFont="1" applyFill="1" applyBorder="1" applyAlignment="1">
      <alignment horizontal="center" vertical="center"/>
    </xf>
    <xf numFmtId="0" fontId="2" fillId="3" borderId="10" xfId="0" applyFont="1" applyFill="1" applyBorder="1" applyAlignment="1">
      <alignment horizontal="center" vertical="center"/>
    </xf>
    <xf numFmtId="0" fontId="9" fillId="3" borderId="10" xfId="0" applyFont="1" applyFill="1" applyBorder="1" applyAlignment="1">
      <alignment horizontal="center" vertical="center"/>
    </xf>
    <xf numFmtId="0" fontId="12" fillId="0" borderId="0" xfId="0" applyFont="1">
      <alignment vertical="center"/>
    </xf>
    <xf numFmtId="0" fontId="13" fillId="4" borderId="0" xfId="0" applyFont="1" applyFill="1" applyBorder="1" applyAlignment="1" applyProtection="1">
      <alignment horizontal="center" vertical="center"/>
      <protection locked="0" hidden="1"/>
    </xf>
    <xf numFmtId="0" fontId="0" fillId="3" borderId="12" xfId="0" applyFont="1" applyFill="1" applyBorder="1" applyAlignment="1">
      <alignment horizontal="center" vertical="center"/>
    </xf>
    <xf numFmtId="0" fontId="13" fillId="4" borderId="0" xfId="0" applyNumberFormat="1" applyFont="1" applyFill="1" applyBorder="1" applyAlignment="1" applyProtection="1">
      <alignment horizontal="center" vertical="center"/>
      <protection locked="0" hidden="1"/>
    </xf>
    <xf numFmtId="0" fontId="0" fillId="2" borderId="11" xfId="0" applyFill="1" applyBorder="1">
      <alignment vertical="center"/>
    </xf>
    <xf numFmtId="0" fontId="14" fillId="0" borderId="0" xfId="0" applyFont="1" applyBorder="1" applyAlignment="1" applyProtection="1">
      <alignment horizontal="center" vertical="center"/>
      <protection hidden="1"/>
    </xf>
    <xf numFmtId="0" fontId="14" fillId="0" borderId="0" xfId="0" applyFont="1" applyBorder="1" applyAlignment="1" applyProtection="1">
      <alignment horizontal="left" vertical="center" indent="2"/>
      <protection hidden="1"/>
    </xf>
    <xf numFmtId="0" fontId="0" fillId="0" borderId="0" xfId="0" applyBorder="1">
      <alignment vertical="center"/>
    </xf>
    <xf numFmtId="0" fontId="7" fillId="5" borderId="13" xfId="0" applyFont="1" applyFill="1" applyBorder="1">
      <alignment vertical="center"/>
    </xf>
    <xf numFmtId="0" fontId="10" fillId="5" borderId="13" xfId="0" applyFont="1" applyFill="1" applyBorder="1" applyAlignment="1">
      <alignment horizontal="center" vertical="center"/>
    </xf>
    <xf numFmtId="0" fontId="2" fillId="5" borderId="13" xfId="0" applyFont="1" applyFill="1" applyBorder="1" applyAlignment="1">
      <alignment horizontal="center" vertical="center"/>
    </xf>
    <xf numFmtId="0" fontId="9" fillId="5" borderId="13" xfId="0" applyFont="1" applyFill="1" applyBorder="1" applyAlignment="1">
      <alignment horizontal="center" vertical="center"/>
    </xf>
    <xf numFmtId="0" fontId="7" fillId="6" borderId="13" xfId="0" applyFont="1" applyFill="1" applyBorder="1">
      <alignment vertical="center"/>
    </xf>
    <xf numFmtId="0" fontId="10" fillId="6" borderId="13" xfId="0" applyFont="1" applyFill="1" applyBorder="1" applyAlignment="1">
      <alignment horizontal="center" vertical="center"/>
    </xf>
    <xf numFmtId="0" fontId="11" fillId="5" borderId="13" xfId="0" applyFont="1" applyFill="1" applyBorder="1" applyAlignment="1">
      <alignment horizontal="center" vertical="center"/>
    </xf>
    <xf numFmtId="0" fontId="11" fillId="6" borderId="13" xfId="0" applyFont="1" applyFill="1" applyBorder="1" applyAlignment="1">
      <alignment horizontal="center" vertical="center"/>
    </xf>
    <xf numFmtId="0" fontId="9" fillId="6" borderId="13" xfId="0" applyFont="1" applyFill="1" applyBorder="1" applyAlignment="1">
      <alignment horizontal="center" vertical="center"/>
    </xf>
    <xf numFmtId="0" fontId="14" fillId="0" borderId="1" xfId="0" applyFont="1" applyBorder="1" applyProtection="1">
      <alignment vertical="center"/>
      <protection hidden="1"/>
    </xf>
    <xf numFmtId="0" fontId="12" fillId="0" borderId="0" xfId="0" applyFont="1" applyBorder="1" applyProtection="1">
      <alignment vertical="center"/>
      <protection hidden="1"/>
    </xf>
    <xf numFmtId="0" fontId="12" fillId="2" borderId="14" xfId="0" applyFont="1" applyFill="1" applyBorder="1" applyProtection="1">
      <alignment vertical="center"/>
      <protection hidden="1"/>
    </xf>
    <xf numFmtId="0" fontId="12" fillId="0" borderId="1" xfId="0" applyFont="1" applyBorder="1" applyProtection="1">
      <alignment vertical="center"/>
      <protection hidden="1"/>
    </xf>
    <xf numFmtId="0" fontId="3" fillId="0" borderId="0" xfId="0" applyFont="1" applyBorder="1" applyAlignment="1" applyProtection="1">
      <alignment horizontal="left" vertical="center" indent="1"/>
      <protection hidden="1"/>
    </xf>
    <xf numFmtId="0" fontId="3" fillId="0" borderId="0" xfId="0" applyFont="1" applyBorder="1" applyAlignment="1" applyProtection="1">
      <alignment horizontal="center" vertical="center"/>
      <protection hidden="1"/>
    </xf>
    <xf numFmtId="0" fontId="4" fillId="0" borderId="0" xfId="0" applyFont="1" applyBorder="1" applyProtection="1">
      <alignment vertical="center"/>
      <protection hidden="1"/>
    </xf>
    <xf numFmtId="0" fontId="4" fillId="3" borderId="15" xfId="0" applyFont="1" applyFill="1" applyBorder="1" applyProtection="1">
      <alignment vertical="center"/>
      <protection hidden="1"/>
    </xf>
    <xf numFmtId="0" fontId="4" fillId="2" borderId="15" xfId="0" applyFont="1" applyFill="1" applyBorder="1" applyProtection="1">
      <alignment vertical="center"/>
      <protection hidden="1"/>
    </xf>
    <xf numFmtId="0" fontId="4" fillId="3" borderId="16" xfId="0" applyFont="1" applyFill="1" applyBorder="1" applyProtection="1">
      <alignment vertical="center"/>
      <protection hidden="1"/>
    </xf>
    <xf numFmtId="0" fontId="4" fillId="2" borderId="2" xfId="0" applyFont="1" applyFill="1" applyBorder="1" applyProtection="1">
      <alignment vertical="center"/>
      <protection hidden="1"/>
    </xf>
    <xf numFmtId="0" fontId="4" fillId="3" borderId="2" xfId="0" applyFont="1" applyFill="1" applyBorder="1" applyProtection="1">
      <alignment vertical="center"/>
      <protection hidden="1"/>
    </xf>
    <xf numFmtId="0" fontId="15" fillId="0" borderId="0" xfId="0" applyFont="1" applyBorder="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15" fillId="2" borderId="2" xfId="0" applyFont="1" applyFill="1" applyBorder="1" applyAlignment="1" applyProtection="1">
      <alignment horizontal="center" vertical="center"/>
      <protection hidden="1"/>
    </xf>
    <xf numFmtId="0" fontId="15" fillId="3" borderId="15" xfId="0" applyFont="1" applyFill="1" applyBorder="1" applyAlignment="1" applyProtection="1">
      <alignment horizontal="center" vertical="center"/>
      <protection hidden="1"/>
    </xf>
    <xf numFmtId="0" fontId="15" fillId="2" borderId="15" xfId="0" applyFont="1" applyFill="1" applyBorder="1" applyAlignment="1" applyProtection="1">
      <alignment horizontal="center" vertical="center"/>
      <protection hidden="1"/>
    </xf>
    <xf numFmtId="0" fontId="0" fillId="0" borderId="17" xfId="0" applyBorder="1">
      <alignment vertical="center"/>
    </xf>
    <xf numFmtId="0" fontId="0" fillId="0" borderId="20" xfId="0" applyBorder="1">
      <alignment vertical="center"/>
    </xf>
    <xf numFmtId="0" fontId="0" fillId="0" borderId="22" xfId="0" applyBorder="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right" vertical="center"/>
    </xf>
    <xf numFmtId="0" fontId="0" fillId="0" borderId="21" xfId="0" applyBorder="1" applyAlignment="1">
      <alignment horizontal="right" vertical="center"/>
    </xf>
    <xf numFmtId="0" fontId="0" fillId="0" borderId="23" xfId="0" applyBorder="1" applyAlignment="1">
      <alignment horizontal="right" vertical="center"/>
    </xf>
    <xf numFmtId="0" fontId="0" fillId="0" borderId="24" xfId="0" applyBorder="1" applyAlignment="1">
      <alignment horizontal="right" vertical="center"/>
    </xf>
    <xf numFmtId="0" fontId="8" fillId="5" borderId="13" xfId="0" applyFont="1" applyFill="1" applyBorder="1" applyAlignment="1">
      <alignment horizontal="left" vertical="center"/>
    </xf>
    <xf numFmtId="0" fontId="8" fillId="5" borderId="13" xfId="0" applyFont="1" applyFill="1" applyBorder="1">
      <alignment vertical="center"/>
    </xf>
    <xf numFmtId="0" fontId="0" fillId="4" borderId="22" xfId="0" applyFill="1" applyBorder="1">
      <alignment vertical="center"/>
    </xf>
    <xf numFmtId="0" fontId="0" fillId="0" borderId="19" xfId="0" applyBorder="1">
      <alignment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0" xfId="0" applyNumberFormat="1" applyBorder="1" applyAlignment="1">
      <alignment horizontal="right" vertical="center"/>
    </xf>
    <xf numFmtId="0" fontId="7" fillId="7" borderId="25" xfId="0" applyFont="1" applyFill="1" applyBorder="1" applyAlignment="1">
      <alignment horizontal="right" vertical="center"/>
    </xf>
    <xf numFmtId="0" fontId="0" fillId="0" borderId="0" xfId="0" applyAlignment="1">
      <alignment horizontal="right" vertical="center"/>
    </xf>
    <xf numFmtId="0" fontId="0" fillId="8" borderId="0" xfId="0" applyFill="1" applyBorder="1" applyAlignment="1">
      <alignment horizontal="right" vertical="center"/>
    </xf>
    <xf numFmtId="0" fontId="0" fillId="8" borderId="21" xfId="0" applyFill="1" applyBorder="1" applyAlignment="1">
      <alignment horizontal="right" vertical="center"/>
    </xf>
    <xf numFmtId="0" fontId="0" fillId="9" borderId="23" xfId="0" applyFill="1" applyBorder="1" applyAlignment="1">
      <alignment horizontal="right" vertical="center"/>
    </xf>
    <xf numFmtId="0" fontId="0" fillId="9" borderId="24" xfId="0" applyFill="1" applyBorder="1" applyAlignment="1">
      <alignment horizontal="right" vertical="center"/>
    </xf>
    <xf numFmtId="0" fontId="0" fillId="0" borderId="26" xfId="0" applyBorder="1" applyAlignment="1">
      <alignment horizontal="center" vertical="center"/>
    </xf>
    <xf numFmtId="0" fontId="0" fillId="8" borderId="27" xfId="0" applyFill="1" applyBorder="1" applyAlignment="1">
      <alignment horizontal="right" vertical="center"/>
    </xf>
    <xf numFmtId="0" fontId="0" fillId="9" borderId="28" xfId="0" applyFill="1" applyBorder="1" applyAlignment="1">
      <alignment horizontal="right"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8" borderId="20" xfId="0" applyFill="1" applyBorder="1" applyAlignment="1">
      <alignment horizontal="right" vertical="center"/>
    </xf>
    <xf numFmtId="0" fontId="0" fillId="9" borderId="22" xfId="0" applyFill="1" applyBorder="1" applyAlignment="1">
      <alignment horizontal="right" vertical="center"/>
    </xf>
    <xf numFmtId="0" fontId="0" fillId="0" borderId="26" xfId="0" applyBorder="1">
      <alignment vertical="center"/>
    </xf>
    <xf numFmtId="0" fontId="0" fillId="7" borderId="27" xfId="0" applyFill="1" applyBorder="1" applyAlignment="1">
      <alignment horizontal="center" vertical="center"/>
    </xf>
    <xf numFmtId="0" fontId="0" fillId="7" borderId="20" xfId="0" applyFill="1" applyBorder="1" applyAlignment="1">
      <alignment horizontal="center" vertical="center"/>
    </xf>
    <xf numFmtId="0" fontId="0" fillId="7" borderId="21" xfId="0" applyFill="1" applyBorder="1" applyAlignment="1">
      <alignment horizontal="center" vertical="center"/>
    </xf>
    <xf numFmtId="0" fontId="0" fillId="7" borderId="27" xfId="0" applyFill="1" applyBorder="1">
      <alignment vertical="center"/>
    </xf>
    <xf numFmtId="0" fontId="0" fillId="7" borderId="21" xfId="0" applyFill="1" applyBorder="1">
      <alignment vertical="center"/>
    </xf>
    <xf numFmtId="0" fontId="0" fillId="0" borderId="22" xfId="0" applyBorder="1" applyAlignment="1">
      <alignment horizontal="center" vertical="center"/>
    </xf>
    <xf numFmtId="0" fontId="10" fillId="2" borderId="12" xfId="0" applyFont="1" applyFill="1" applyBorder="1" applyAlignment="1">
      <alignment horizontal="left" vertical="center"/>
    </xf>
    <xf numFmtId="0" fontId="8" fillId="3" borderId="10" xfId="0" applyFont="1" applyFill="1" applyBorder="1" applyAlignment="1">
      <alignment horizontal="left" vertical="center"/>
    </xf>
    <xf numFmtId="0" fontId="0" fillId="0" borderId="29" xfId="0" applyBorder="1" applyAlignment="1">
      <alignment horizontal="right" vertical="center"/>
    </xf>
    <xf numFmtId="0" fontId="7" fillId="7" borderId="24" xfId="0" applyFont="1" applyFill="1" applyBorder="1" applyAlignment="1">
      <alignment horizontal="right" vertical="center"/>
    </xf>
    <xf numFmtId="0" fontId="5" fillId="2" borderId="3" xfId="0" applyFont="1" applyFill="1" applyBorder="1" applyAlignment="1" applyProtection="1">
      <alignment horizontal="left" vertical="center"/>
      <protection hidden="1"/>
    </xf>
    <xf numFmtId="0" fontId="5" fillId="2" borderId="4" xfId="0" applyFont="1" applyFill="1" applyBorder="1" applyAlignment="1" applyProtection="1">
      <alignment horizontal="left" vertical="center"/>
      <protection hidden="1"/>
    </xf>
    <xf numFmtId="0" fontId="5" fillId="2" borderId="5" xfId="0" applyFont="1" applyFill="1" applyBorder="1" applyAlignment="1" applyProtection="1">
      <alignment horizontal="left" vertical="center"/>
      <protection hidden="1"/>
    </xf>
    <xf numFmtId="0" fontId="12" fillId="0" borderId="1" xfId="0" applyFont="1" applyBorder="1" applyAlignment="1" applyProtection="1">
      <alignment horizontal="left" vertical="center" wrapText="1"/>
      <protection hidden="1"/>
    </xf>
    <xf numFmtId="0" fontId="12" fillId="0" borderId="0" xfId="0" applyFont="1" applyBorder="1" applyAlignment="1" applyProtection="1">
      <alignment horizontal="left" vertical="center" wrapText="1"/>
      <protection hidden="1"/>
    </xf>
    <xf numFmtId="0" fontId="12" fillId="0" borderId="2" xfId="0" applyFont="1" applyBorder="1" applyAlignment="1" applyProtection="1">
      <alignment horizontal="left" vertical="center" wrapText="1"/>
      <protection hidden="1"/>
    </xf>
    <xf numFmtId="0" fontId="12" fillId="0" borderId="6" xfId="0" applyFont="1" applyBorder="1" applyAlignment="1" applyProtection="1">
      <alignment horizontal="left" vertical="center" wrapText="1"/>
      <protection hidden="1"/>
    </xf>
    <xf numFmtId="0" fontId="12" fillId="0" borderId="7" xfId="0" applyFont="1" applyBorder="1" applyAlignment="1" applyProtection="1">
      <alignment horizontal="left" vertical="center" wrapText="1"/>
      <protection hidden="1"/>
    </xf>
    <xf numFmtId="0" fontId="12" fillId="0" borderId="8" xfId="0" applyFont="1" applyBorder="1" applyAlignment="1" applyProtection="1">
      <alignment horizontal="left" vertical="center" wrapText="1"/>
      <protection hidden="1"/>
    </xf>
    <xf numFmtId="0" fontId="0" fillId="9" borderId="6" xfId="0" applyFill="1" applyBorder="1" applyAlignment="1">
      <alignment horizontal="left" vertical="center"/>
    </xf>
    <xf numFmtId="0" fontId="0" fillId="9" borderId="8" xfId="0" applyFill="1" applyBorder="1" applyAlignment="1">
      <alignment horizontal="left" vertical="center"/>
    </xf>
    <xf numFmtId="0" fontId="0" fillId="8" borderId="3" xfId="0" applyFill="1" applyBorder="1" applyAlignment="1">
      <alignment horizontal="left" vertical="center"/>
    </xf>
    <xf numFmtId="0" fontId="0" fillId="8" borderId="5" xfId="0" applyFill="1" applyBorder="1" applyAlignment="1">
      <alignment horizontal="left" vertical="center"/>
    </xf>
  </cellXfs>
  <cellStyles count="1">
    <cellStyle name="Normal" xfId="0" builtinId="0"/>
  </cellStyles>
  <dxfs count="13">
    <dxf>
      <font>
        <b/>
        <i val="0"/>
        <strike val="0"/>
        <condense val="0"/>
        <extend val="0"/>
        <outline val="0"/>
        <shadow val="0"/>
        <u val="none"/>
        <vertAlign val="baseline"/>
        <sz val="12"/>
        <color theme="4"/>
        <name val="Times New Roman"/>
        <scheme val="none"/>
      </font>
      <alignment horizontal="center" vertical="center" textRotation="0" wrapText="0" indent="0" relativeIndent="0" justifyLastLine="0" shrinkToFit="0" mergeCell="0" readingOrder="0"/>
      <protection locked="1" hidden="1"/>
    </dxf>
    <dxf>
      <font>
        <strike val="0"/>
        <outline val="0"/>
        <shadow val="0"/>
        <u val="none"/>
        <vertAlign val="baseline"/>
        <sz val="12"/>
        <name val="Times New Roman"/>
        <scheme val="none"/>
      </font>
      <border diagonalUp="0" diagonalDown="0" outline="0">
        <left style="thin">
          <color indexed="0"/>
        </left>
        <right style="thin">
          <color indexed="0"/>
        </right>
        <top/>
        <bottom/>
      </border>
      <protection locked="0" hidden="1"/>
    </dxf>
    <dxf>
      <font>
        <b/>
        <i val="0"/>
        <strike val="0"/>
        <condense val="0"/>
        <extend val="0"/>
        <outline val="0"/>
        <shadow val="0"/>
        <u val="none"/>
        <vertAlign val="baseline"/>
        <sz val="12"/>
        <color theme="4"/>
        <name val="Times New Roman"/>
        <scheme val="none"/>
      </font>
      <alignment horizontal="center" vertical="center" textRotation="0" wrapText="0" indent="0" relativeIndent="0" justifyLastLine="0" shrinkToFit="0" mergeCell="0" readingOrder="0"/>
      <protection locked="1" hidden="1"/>
    </dxf>
    <dxf>
      <font>
        <b/>
        <i val="0"/>
        <strike val="0"/>
        <condense val="0"/>
        <extend val="0"/>
        <outline val="0"/>
        <shadow val="0"/>
        <u val="none"/>
        <vertAlign val="baseline"/>
        <sz val="12"/>
        <color theme="4"/>
        <name val="Times New Roman"/>
        <scheme val="none"/>
      </font>
      <alignment horizontal="center" vertical="center" textRotation="0" wrapText="0" indent="0" relativeIndent="0" justifyLastLine="0" shrinkToFit="0" mergeCell="0" readingOrder="0"/>
      <protection locked="1" hidden="1"/>
    </dxf>
    <dxf>
      <font>
        <b/>
        <i val="0"/>
        <strike val="0"/>
        <condense val="0"/>
        <extend val="0"/>
        <outline val="0"/>
        <shadow val="0"/>
        <u val="none"/>
        <vertAlign val="baseline"/>
        <sz val="12"/>
        <color theme="4"/>
        <name val="Times New Roman"/>
        <scheme val="none"/>
      </font>
      <alignment horizontal="center" vertical="center" textRotation="0" wrapText="0" indent="0" relativeIndent="0" justifyLastLine="0" shrinkToFit="0" mergeCell="0" readingOrder="0"/>
      <protection locked="1" hidden="1"/>
    </dxf>
    <dxf>
      <font>
        <b/>
        <i val="0"/>
        <strike val="0"/>
        <condense val="0"/>
        <extend val="0"/>
        <outline val="0"/>
        <shadow val="0"/>
        <u val="none"/>
        <vertAlign val="baseline"/>
        <sz val="12"/>
        <color theme="4"/>
        <name val="Times New Roman"/>
        <scheme val="none"/>
      </font>
      <alignment horizontal="center" vertical="center" textRotation="0" wrapText="0" indent="0" relativeIndent="0" justifyLastLine="0" shrinkToFit="0" mergeCell="0" readingOrder="0"/>
      <protection locked="1" hidden="1"/>
    </dxf>
    <dxf>
      <font>
        <b/>
        <i val="0"/>
        <strike val="0"/>
        <condense val="0"/>
        <extend val="0"/>
        <outline val="0"/>
        <shadow val="0"/>
        <u val="none"/>
        <vertAlign val="baseline"/>
        <sz val="12"/>
        <color theme="4"/>
        <name val="Times New Roman"/>
        <scheme val="none"/>
      </font>
      <alignment horizontal="center" vertical="center" textRotation="0" wrapText="0" indent="0" relativeIndent="0" justifyLastLine="0" shrinkToFit="0" mergeCell="0" readingOrder="0"/>
      <protection locked="1" hidden="1"/>
    </dxf>
    <dxf>
      <font>
        <b/>
        <i val="0"/>
        <strike val="0"/>
        <condense val="0"/>
        <extend val="0"/>
        <outline val="0"/>
        <shadow val="0"/>
        <u val="none"/>
        <vertAlign val="baseline"/>
        <sz val="12"/>
        <color theme="4"/>
        <name val="Times New Roman"/>
        <scheme val="none"/>
      </font>
      <alignment horizontal="center" vertical="center" textRotation="0" wrapText="0" indent="0" relativeIndent="0" justifyLastLine="0" shrinkToFit="0" mergeCell="0" readingOrder="0"/>
      <protection locked="1" hidden="1"/>
    </dxf>
    <dxf>
      <font>
        <b/>
        <i val="0"/>
        <strike val="0"/>
        <condense val="0"/>
        <extend val="0"/>
        <outline val="0"/>
        <shadow val="0"/>
        <u val="none"/>
        <vertAlign val="baseline"/>
        <sz val="12"/>
        <color theme="4"/>
        <name val="Times New Roman"/>
        <scheme val="none"/>
      </font>
      <alignment horizontal="center" vertical="center" textRotation="0" wrapText="0" indent="0" relativeIndent="0" justifyLastLine="0" shrinkToFit="0" mergeCell="0" readingOrder="0"/>
      <protection locked="1" hidden="1"/>
    </dxf>
    <dxf>
      <font>
        <b/>
        <i val="0"/>
        <strike val="0"/>
        <condense val="0"/>
        <extend val="0"/>
        <outline val="0"/>
        <shadow val="0"/>
        <u val="none"/>
        <vertAlign val="baseline"/>
        <sz val="12"/>
        <color theme="1"/>
        <name val="Times New Roman"/>
        <scheme val="none"/>
      </font>
      <protection locked="1" hidden="1"/>
    </dxf>
    <dxf>
      <font>
        <b/>
        <i val="0"/>
        <strike val="0"/>
        <condense val="0"/>
        <extend val="0"/>
        <outline val="0"/>
        <shadow val="0"/>
        <u val="none"/>
        <vertAlign val="baseline"/>
        <sz val="12"/>
        <color rgb="FFFF0000"/>
        <name val="新細明體"/>
        <scheme val="minor"/>
      </font>
    </dxf>
    <dxf>
      <font>
        <b/>
        <i val="0"/>
        <strike val="0"/>
        <condense val="0"/>
        <extend val="0"/>
        <outline val="0"/>
        <shadow val="0"/>
        <u val="none"/>
        <vertAlign val="baseline"/>
        <sz val="12"/>
        <color theme="4"/>
        <name val="Times New Roman"/>
        <scheme val="none"/>
      </font>
      <alignment horizontal="center" vertical="center" textRotation="0" wrapText="0" indent="0" relativeIndent="0" justifyLastLine="0" shrinkToFit="0" mergeCell="0" readingOrder="0"/>
      <border diagonalUp="0" diagonalDown="0">
        <left style="thin">
          <color indexed="0"/>
        </left>
        <right style="thin">
          <color indexed="0"/>
        </right>
        <top/>
        <bottom/>
      </border>
      <protection locked="1" hidden="1"/>
    </dxf>
    <dxf>
      <font>
        <strike val="0"/>
        <outline val="0"/>
        <shadow val="0"/>
        <u val="none"/>
        <vertAlign val="baseline"/>
        <sz val="12"/>
        <name val="Times New Roman"/>
        <scheme val="none"/>
      </font>
      <border diagonalUp="0" diagonalDown="0">
        <left style="thin">
          <color indexed="0"/>
        </left>
        <right style="thin">
          <color indexed="0"/>
        </right>
        <top/>
        <bottom/>
      </border>
      <protection locked="1" hidden="1"/>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4" name="表格3_5" displayName="表格3_5" ref="B7:J26" headerRowCount="0" totalsRowShown="0" headerRowDxfId="12" dataDxfId="11">
  <tableColumns count="9">
    <tableColumn id="1" name="欄1" headerRowDxfId="10" dataDxfId="9"/>
    <tableColumn id="2" name="欄2" dataDxfId="8"/>
    <tableColumn id="3" name="欄3" dataDxfId="7"/>
    <tableColumn id="4" name="欄4" dataDxfId="6"/>
    <tableColumn id="5" name="欄5" dataDxfId="5"/>
    <tableColumn id="8" name="欄7" dataDxfId="4"/>
    <tableColumn id="11" name="欄9" dataDxfId="3"/>
    <tableColumn id="6" name="欄6" dataDxfId="2"/>
    <tableColumn id="10" name="欄8" headerRowDxfId="1" dataDxfId="0"/>
  </tableColumns>
  <tableStyleInfo name="TableStyleMedium2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B1:K37"/>
  <sheetViews>
    <sheetView tabSelected="1" zoomScale="85" zoomScaleNormal="85" workbookViewId="0">
      <selection activeCell="J20" sqref="J20"/>
    </sheetView>
  </sheetViews>
  <sheetFormatPr defaultRowHeight="15.75"/>
  <cols>
    <col min="1" max="1" width="9" style="24"/>
    <col min="2" max="2" width="44.75" style="24" customWidth="1"/>
    <col min="3" max="11" width="12.625" style="24" customWidth="1"/>
    <col min="12" max="16384" width="9" style="24"/>
  </cols>
  <sheetData>
    <row r="1" spans="2:11" ht="22.5">
      <c r="B1" s="103" t="s">
        <v>103</v>
      </c>
      <c r="C1" s="104"/>
      <c r="D1" s="104"/>
      <c r="E1" s="104"/>
      <c r="F1" s="104"/>
      <c r="G1" s="104"/>
      <c r="H1" s="104"/>
      <c r="I1" s="104"/>
      <c r="J1" s="104"/>
      <c r="K1" s="105"/>
    </row>
    <row r="2" spans="2:11" ht="15.75" customHeight="1">
      <c r="B2" s="106" t="s">
        <v>71</v>
      </c>
      <c r="C2" s="107"/>
      <c r="D2" s="107"/>
      <c r="E2" s="107"/>
      <c r="F2" s="107"/>
      <c r="G2" s="107"/>
      <c r="H2" s="107"/>
      <c r="I2" s="107"/>
      <c r="J2" s="107"/>
      <c r="K2" s="108"/>
    </row>
    <row r="3" spans="2:11">
      <c r="B3" s="106"/>
      <c r="C3" s="107"/>
      <c r="D3" s="107"/>
      <c r="E3" s="107"/>
      <c r="F3" s="107"/>
      <c r="G3" s="107"/>
      <c r="H3" s="107"/>
      <c r="I3" s="107"/>
      <c r="J3" s="107"/>
      <c r="K3" s="108"/>
    </row>
    <row r="4" spans="2:11">
      <c r="B4" s="106"/>
      <c r="C4" s="107"/>
      <c r="D4" s="107"/>
      <c r="E4" s="107"/>
      <c r="F4" s="107"/>
      <c r="G4" s="107"/>
      <c r="H4" s="107"/>
      <c r="I4" s="107"/>
      <c r="J4" s="107"/>
      <c r="K4" s="108"/>
    </row>
    <row r="5" spans="2:11">
      <c r="B5" s="106"/>
      <c r="C5" s="107"/>
      <c r="D5" s="107"/>
      <c r="E5" s="107"/>
      <c r="F5" s="107"/>
      <c r="G5" s="107"/>
      <c r="H5" s="107"/>
      <c r="I5" s="107"/>
      <c r="J5" s="107"/>
      <c r="K5" s="108"/>
    </row>
    <row r="6" spans="2:11">
      <c r="B6" s="106"/>
      <c r="C6" s="107"/>
      <c r="D6" s="107"/>
      <c r="E6" s="107"/>
      <c r="F6" s="107"/>
      <c r="G6" s="107"/>
      <c r="H6" s="107"/>
      <c r="I6" s="107"/>
      <c r="J6" s="107"/>
      <c r="K6" s="108"/>
    </row>
    <row r="7" spans="2:11">
      <c r="B7" s="41" t="s">
        <v>30</v>
      </c>
      <c r="C7" s="42"/>
      <c r="D7" s="42"/>
      <c r="E7" s="42"/>
      <c r="F7" s="42"/>
      <c r="G7" s="42"/>
      <c r="H7" s="42"/>
      <c r="I7" s="42"/>
      <c r="J7" s="42"/>
      <c r="K7" s="43"/>
    </row>
    <row r="8" spans="2:11">
      <c r="B8" s="44" t="s">
        <v>24</v>
      </c>
      <c r="C8" s="45" t="s">
        <v>104</v>
      </c>
      <c r="D8" s="46"/>
      <c r="E8" s="47"/>
      <c r="F8" s="47"/>
      <c r="G8" s="47"/>
      <c r="H8" s="47"/>
      <c r="I8" s="47"/>
      <c r="J8" s="47"/>
      <c r="K8" s="48"/>
    </row>
    <row r="9" spans="2:11">
      <c r="B9" s="44" t="s">
        <v>39</v>
      </c>
      <c r="C9" s="46" t="s">
        <v>10</v>
      </c>
      <c r="D9" s="46" t="s">
        <v>9</v>
      </c>
      <c r="E9" s="46"/>
      <c r="F9" s="47"/>
      <c r="G9" s="47"/>
      <c r="H9" s="47"/>
      <c r="I9" s="47"/>
      <c r="J9" s="47"/>
      <c r="K9" s="49"/>
    </row>
    <row r="10" spans="2:11">
      <c r="B10" s="44" t="s">
        <v>72</v>
      </c>
      <c r="C10" s="27">
        <v>0</v>
      </c>
      <c r="D10" s="25">
        <v>0</v>
      </c>
      <c r="E10" s="47" t="s">
        <v>40</v>
      </c>
      <c r="F10" s="47"/>
      <c r="G10" s="47"/>
      <c r="H10" s="47"/>
      <c r="I10" s="47"/>
      <c r="J10" s="47"/>
      <c r="K10" s="48"/>
    </row>
    <row r="11" spans="2:11">
      <c r="B11" s="44" t="s">
        <v>25</v>
      </c>
      <c r="C11" s="25">
        <v>30</v>
      </c>
      <c r="D11" s="25">
        <v>30</v>
      </c>
      <c r="E11" s="47" t="s">
        <v>41</v>
      </c>
      <c r="F11" s="47"/>
      <c r="G11" s="47"/>
      <c r="H11" s="47"/>
      <c r="I11" s="47"/>
      <c r="J11" s="47"/>
      <c r="K11" s="49"/>
    </row>
    <row r="12" spans="2:11">
      <c r="B12" s="44" t="s">
        <v>26</v>
      </c>
      <c r="C12" s="25">
        <v>7</v>
      </c>
      <c r="D12" s="25">
        <v>7</v>
      </c>
      <c r="E12" s="47" t="s">
        <v>42</v>
      </c>
      <c r="F12" s="47"/>
      <c r="G12" s="47"/>
      <c r="H12" s="47"/>
      <c r="I12" s="47"/>
      <c r="J12" s="47"/>
      <c r="K12" s="48"/>
    </row>
    <row r="13" spans="2:11">
      <c r="B13" s="44" t="s">
        <v>27</v>
      </c>
      <c r="C13" s="25">
        <v>24</v>
      </c>
      <c r="D13" s="25">
        <v>24</v>
      </c>
      <c r="E13" s="47" t="s">
        <v>43</v>
      </c>
      <c r="F13" s="47"/>
      <c r="G13" s="47"/>
      <c r="H13" s="47"/>
      <c r="I13" s="47"/>
      <c r="J13" s="47"/>
      <c r="K13" s="49"/>
    </row>
    <row r="14" spans="2:11">
      <c r="B14" s="44"/>
      <c r="C14" s="42"/>
      <c r="D14" s="42"/>
      <c r="E14" s="42"/>
      <c r="F14" s="42"/>
      <c r="G14" s="42"/>
      <c r="H14" s="42"/>
      <c r="I14" s="47"/>
      <c r="J14" s="47"/>
      <c r="K14" s="50"/>
    </row>
    <row r="15" spans="2:11">
      <c r="B15" s="41" t="s">
        <v>33</v>
      </c>
      <c r="C15" s="25" t="s">
        <v>21</v>
      </c>
      <c r="D15" s="42"/>
      <c r="E15" s="42"/>
      <c r="F15" s="42"/>
      <c r="G15" s="42"/>
      <c r="H15" s="42"/>
      <c r="I15" s="47"/>
      <c r="J15" s="47"/>
      <c r="K15" s="51"/>
    </row>
    <row r="16" spans="2:11">
      <c r="B16" s="44" t="s">
        <v>2</v>
      </c>
      <c r="C16" s="46" t="s">
        <v>28</v>
      </c>
      <c r="D16" s="46" t="s">
        <v>64</v>
      </c>
      <c r="E16" s="46" t="s">
        <v>29</v>
      </c>
      <c r="F16" s="46" t="s">
        <v>65</v>
      </c>
      <c r="G16" s="46" t="s">
        <v>15</v>
      </c>
      <c r="H16" s="46" t="s">
        <v>78</v>
      </c>
      <c r="I16" s="46" t="s">
        <v>16</v>
      </c>
      <c r="J16" s="46" t="s">
        <v>17</v>
      </c>
      <c r="K16" s="52"/>
    </row>
    <row r="17" spans="2:11">
      <c r="B17" s="44" t="s">
        <v>76</v>
      </c>
      <c r="C17" s="25" t="s">
        <v>19</v>
      </c>
      <c r="D17" s="25" t="s">
        <v>19</v>
      </c>
      <c r="E17" s="25" t="s">
        <v>19</v>
      </c>
      <c r="F17" s="25" t="s">
        <v>19</v>
      </c>
      <c r="G17" s="25" t="s">
        <v>19</v>
      </c>
      <c r="H17" s="25" t="s">
        <v>19</v>
      </c>
      <c r="I17" s="25" t="s">
        <v>19</v>
      </c>
      <c r="J17" s="25" t="s">
        <v>19</v>
      </c>
      <c r="K17" s="51"/>
    </row>
    <row r="18" spans="2:11">
      <c r="B18" s="44" t="s">
        <v>72</v>
      </c>
      <c r="C18" s="25">
        <v>0</v>
      </c>
      <c r="D18" s="25">
        <v>0</v>
      </c>
      <c r="E18" s="25">
        <v>0</v>
      </c>
      <c r="F18" s="25">
        <v>0</v>
      </c>
      <c r="G18" s="25">
        <v>0</v>
      </c>
      <c r="H18" s="25">
        <v>0</v>
      </c>
      <c r="I18" s="25">
        <v>0</v>
      </c>
      <c r="J18" s="25">
        <v>0</v>
      </c>
      <c r="K18" s="52" t="s">
        <v>40</v>
      </c>
    </row>
    <row r="19" spans="2:11">
      <c r="B19" s="44" t="s">
        <v>73</v>
      </c>
      <c r="C19" s="25">
        <v>30</v>
      </c>
      <c r="D19" s="25">
        <v>30</v>
      </c>
      <c r="E19" s="25">
        <v>30</v>
      </c>
      <c r="F19" s="25">
        <v>30</v>
      </c>
      <c r="G19" s="25">
        <v>30</v>
      </c>
      <c r="H19" s="25">
        <v>30</v>
      </c>
      <c r="I19" s="25">
        <v>30</v>
      </c>
      <c r="J19" s="25">
        <v>30</v>
      </c>
      <c r="K19" s="51" t="s">
        <v>41</v>
      </c>
    </row>
    <row r="20" spans="2:11">
      <c r="B20" s="44" t="s">
        <v>74</v>
      </c>
      <c r="C20" s="25">
        <v>7</v>
      </c>
      <c r="D20" s="25">
        <v>7</v>
      </c>
      <c r="E20" s="25">
        <v>7</v>
      </c>
      <c r="F20" s="25">
        <v>7</v>
      </c>
      <c r="G20" s="25">
        <v>7</v>
      </c>
      <c r="H20" s="25">
        <v>7</v>
      </c>
      <c r="I20" s="25">
        <v>7</v>
      </c>
      <c r="J20" s="25">
        <v>7</v>
      </c>
      <c r="K20" s="52" t="s">
        <v>42</v>
      </c>
    </row>
    <row r="21" spans="2:11">
      <c r="B21" s="44" t="s">
        <v>75</v>
      </c>
      <c r="C21" s="25">
        <v>24</v>
      </c>
      <c r="D21" s="25">
        <v>24</v>
      </c>
      <c r="E21" s="25">
        <v>24</v>
      </c>
      <c r="F21" s="25">
        <v>24</v>
      </c>
      <c r="G21" s="25">
        <v>24</v>
      </c>
      <c r="H21" s="25">
        <v>24</v>
      </c>
      <c r="I21" s="25">
        <v>24</v>
      </c>
      <c r="J21" s="25">
        <v>24</v>
      </c>
      <c r="K21" s="51" t="s">
        <v>43</v>
      </c>
    </row>
    <row r="22" spans="2:11">
      <c r="B22" s="44"/>
      <c r="C22" s="53"/>
      <c r="D22" s="53"/>
      <c r="E22" s="53"/>
      <c r="F22" s="53"/>
      <c r="G22" s="53"/>
      <c r="H22" s="53"/>
      <c r="I22" s="47"/>
      <c r="J22" s="47"/>
      <c r="K22" s="52"/>
    </row>
    <row r="23" spans="2:11">
      <c r="B23" s="44" t="s">
        <v>32</v>
      </c>
      <c r="C23" s="29">
        <f>Sheet4!B24</f>
        <v>0</v>
      </c>
      <c r="D23" s="54" t="s">
        <v>22</v>
      </c>
      <c r="E23" s="53"/>
      <c r="F23" s="53"/>
      <c r="G23" s="53"/>
      <c r="H23" s="53"/>
      <c r="I23" s="53"/>
      <c r="J23" s="53"/>
      <c r="K23" s="55"/>
    </row>
    <row r="24" spans="2:11">
      <c r="B24" s="44" t="s">
        <v>37</v>
      </c>
      <c r="C24" s="29">
        <f>Sheet4!B25</f>
        <v>0</v>
      </c>
      <c r="D24" s="54" t="s">
        <v>38</v>
      </c>
      <c r="E24" s="53"/>
      <c r="F24" s="53"/>
      <c r="G24" s="53"/>
      <c r="H24" s="53"/>
      <c r="I24" s="53"/>
      <c r="J24" s="53"/>
      <c r="K24" s="56"/>
    </row>
    <row r="25" spans="2:11">
      <c r="B25" s="44" t="s">
        <v>57</v>
      </c>
      <c r="C25" s="30" t="str">
        <f>Sheet4!B27</f>
        <v>N/A</v>
      </c>
      <c r="D25" s="54"/>
      <c r="E25" s="53"/>
      <c r="F25" s="53"/>
      <c r="G25" s="53"/>
      <c r="H25" s="53"/>
      <c r="I25" s="53"/>
      <c r="J25" s="53"/>
      <c r="K25" s="57"/>
    </row>
    <row r="26" spans="2:11">
      <c r="B26" s="44" t="s">
        <v>58</v>
      </c>
      <c r="C26" s="30" t="str">
        <f>Sheet4!B28</f>
        <v>N/A</v>
      </c>
      <c r="D26" s="54"/>
      <c r="E26" s="53"/>
      <c r="F26" s="53"/>
      <c r="G26" s="53"/>
      <c r="H26" s="53"/>
      <c r="I26" s="53"/>
      <c r="J26" s="53"/>
      <c r="K26" s="56"/>
    </row>
    <row r="27" spans="2:11" ht="15.75" customHeight="1">
      <c r="B27" s="106" t="s">
        <v>77</v>
      </c>
      <c r="C27" s="107"/>
      <c r="D27" s="107"/>
      <c r="E27" s="107"/>
      <c r="F27" s="107"/>
      <c r="G27" s="107"/>
      <c r="H27" s="107"/>
      <c r="I27" s="107"/>
      <c r="J27" s="107"/>
      <c r="K27" s="108"/>
    </row>
    <row r="28" spans="2:11" ht="15.75" customHeight="1">
      <c r="B28" s="106"/>
      <c r="C28" s="107"/>
      <c r="D28" s="107"/>
      <c r="E28" s="107"/>
      <c r="F28" s="107"/>
      <c r="G28" s="107"/>
      <c r="H28" s="107"/>
      <c r="I28" s="107"/>
      <c r="J28" s="107"/>
      <c r="K28" s="108"/>
    </row>
    <row r="29" spans="2:11" ht="15.75" customHeight="1">
      <c r="B29" s="106"/>
      <c r="C29" s="107"/>
      <c r="D29" s="107"/>
      <c r="E29" s="107"/>
      <c r="F29" s="107"/>
      <c r="G29" s="107"/>
      <c r="H29" s="107"/>
      <c r="I29" s="107"/>
      <c r="J29" s="107"/>
      <c r="K29" s="108"/>
    </row>
    <row r="30" spans="2:11" ht="15.75" customHeight="1" thickBot="1">
      <c r="B30" s="109"/>
      <c r="C30" s="110"/>
      <c r="D30" s="110"/>
      <c r="E30" s="110"/>
      <c r="F30" s="110"/>
      <c r="G30" s="110"/>
      <c r="H30" s="110"/>
      <c r="I30" s="110"/>
      <c r="J30" s="110"/>
      <c r="K30" s="111"/>
    </row>
    <row r="37" ht="15" customHeight="1"/>
  </sheetData>
  <protectedRanges>
    <protectedRange sqref="C10:D13" name="範圍1_1"/>
  </protectedRanges>
  <mergeCells count="3">
    <mergeCell ref="B1:K1"/>
    <mergeCell ref="B2:K6"/>
    <mergeCell ref="B27:K30"/>
  </mergeCells>
  <phoneticPr fontId="1" type="noConversion"/>
  <dataValidations count="7">
    <dataValidation type="list" allowBlank="1" showInputMessage="1" showErrorMessage="1" sqref="H17:J17">
      <formula1>"H264,Mjpeg"</formula1>
    </dataValidation>
    <dataValidation type="whole" allowBlank="1" showInputMessage="1" showErrorMessage="1" error="請輸入0~30整數" sqref="C19:J19">
      <formula1>0</formula1>
      <formula2>30</formula2>
    </dataValidation>
    <dataValidation type="decimal" allowBlank="1" showInputMessage="1" showErrorMessage="1" error="請輸入0~30整數" sqref="C11:D11">
      <formula1>0</formula1>
      <formula2>30</formula2>
    </dataValidation>
    <dataValidation type="list" allowBlank="1" showInputMessage="1" showErrorMessage="1" sqref="F17 D17">
      <formula1>"Mpeg4,Mjpeg"</formula1>
    </dataValidation>
    <dataValidation type="list" allowBlank="1" showInputMessage="1" showErrorMessage="1" sqref="C15">
      <formula1>"Yes,NO"</formula1>
    </dataValidation>
    <dataValidation type="list" allowBlank="1" showInputMessage="1" showErrorMessage="1" sqref="G17">
      <formula1>"Mjpeg,Mpeg4,H264"</formula1>
    </dataValidation>
    <dataValidation type="list" allowBlank="1" showInputMessage="1" showErrorMessage="1" sqref="C17 E17">
      <formula1>"H264,Mpeg4,Mjpeg"</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sheetPr codeName="Sheet2"/>
  <dimension ref="A1:J48"/>
  <sheetViews>
    <sheetView topLeftCell="A30" workbookViewId="0">
      <pane xSplit="1" topLeftCell="B1" activePane="topRight" state="frozen"/>
      <selection pane="topRight" activeCell="E39" sqref="E39"/>
    </sheetView>
  </sheetViews>
  <sheetFormatPr defaultRowHeight="16.5"/>
  <cols>
    <col min="1" max="1" width="32.125" bestFit="1" customWidth="1"/>
    <col min="2" max="9" width="11.625" customWidth="1"/>
  </cols>
  <sheetData>
    <row r="1" spans="1:9">
      <c r="A1" s="1" t="s">
        <v>8</v>
      </c>
      <c r="B1" s="2"/>
      <c r="C1" s="2"/>
      <c r="D1" s="2"/>
      <c r="E1" s="2"/>
      <c r="F1" s="2"/>
      <c r="G1" s="2"/>
      <c r="H1" s="3"/>
      <c r="I1" s="3"/>
    </row>
    <row r="2" spans="1:9">
      <c r="A2" s="4" t="s">
        <v>0</v>
      </c>
      <c r="B2" s="5"/>
      <c r="C2" s="6" t="s">
        <v>1</v>
      </c>
      <c r="D2" s="7"/>
      <c r="E2" s="7"/>
      <c r="F2" s="7"/>
      <c r="G2" s="7"/>
      <c r="H2" s="8"/>
      <c r="I2" s="8"/>
    </row>
    <row r="3" spans="1:9">
      <c r="A3" s="9" t="s">
        <v>2</v>
      </c>
      <c r="B3" s="10" t="s">
        <v>10</v>
      </c>
      <c r="C3" s="10" t="s">
        <v>9</v>
      </c>
      <c r="D3" s="10"/>
      <c r="E3" s="10"/>
      <c r="F3" s="11"/>
      <c r="G3" s="11"/>
      <c r="H3" s="12"/>
      <c r="I3" s="12"/>
    </row>
    <row r="4" spans="1:9">
      <c r="A4" s="4" t="s">
        <v>34</v>
      </c>
      <c r="B4" s="13">
        <v>2.5</v>
      </c>
      <c r="C4" s="13">
        <v>4.29</v>
      </c>
      <c r="D4" s="13"/>
      <c r="E4" s="14"/>
      <c r="F4" s="5"/>
      <c r="G4" s="5"/>
      <c r="H4" s="14"/>
      <c r="I4" s="5"/>
    </row>
    <row r="5" spans="1:9">
      <c r="A5" s="9" t="s">
        <v>4</v>
      </c>
      <c r="B5" s="15">
        <f>'MPEG4 Hybrid'!C10</f>
        <v>0</v>
      </c>
      <c r="C5" s="16">
        <f>'MPEG4 Hybrid'!D10</f>
        <v>0</v>
      </c>
      <c r="D5" s="15"/>
      <c r="E5" s="16"/>
      <c r="F5" s="12"/>
      <c r="G5" s="12"/>
      <c r="H5" s="12"/>
      <c r="I5" s="16"/>
    </row>
    <row r="6" spans="1:9">
      <c r="A6" s="4" t="s">
        <v>5</v>
      </c>
      <c r="B6" s="13">
        <f>'MPEG4 Hybrid'!C11</f>
        <v>30</v>
      </c>
      <c r="C6" s="14">
        <f>'MPEG4 Hybrid'!D11</f>
        <v>30</v>
      </c>
      <c r="D6" s="13"/>
      <c r="E6" s="14"/>
      <c r="F6" s="8"/>
      <c r="G6" s="8"/>
      <c r="H6" s="8"/>
      <c r="I6" s="14"/>
    </row>
    <row r="7" spans="1:9">
      <c r="A7" s="9" t="s">
        <v>6</v>
      </c>
      <c r="B7" s="15">
        <f>'MPEG4 Hybrid'!C12</f>
        <v>7</v>
      </c>
      <c r="C7" s="16">
        <f>'MPEG4 Hybrid'!D12</f>
        <v>7</v>
      </c>
      <c r="D7" s="15"/>
      <c r="E7" s="16"/>
      <c r="F7" s="12"/>
      <c r="G7" s="12"/>
      <c r="H7" s="12"/>
      <c r="I7" s="16"/>
    </row>
    <row r="8" spans="1:9">
      <c r="A8" s="4" t="s">
        <v>7</v>
      </c>
      <c r="B8" s="13">
        <f>'MPEG4 Hybrid'!C13</f>
        <v>24</v>
      </c>
      <c r="C8" s="14">
        <f>'MPEG4 Hybrid'!D13</f>
        <v>24</v>
      </c>
      <c r="D8" s="13"/>
      <c r="E8" s="14"/>
      <c r="F8" s="8"/>
      <c r="G8" s="8"/>
      <c r="H8" s="8"/>
      <c r="I8" s="14"/>
    </row>
    <row r="9" spans="1:9">
      <c r="A9" s="9" t="s">
        <v>31</v>
      </c>
      <c r="B9" s="17">
        <f>B4*B5*B6*B7*B8*3600/(1024*1024)</f>
        <v>0</v>
      </c>
      <c r="C9" s="17">
        <f>C4*C5*C6*C7*C8*3600/(1024*1024)</f>
        <v>0</v>
      </c>
      <c r="D9" s="15"/>
      <c r="E9" s="16"/>
      <c r="F9" s="12"/>
      <c r="G9" s="12"/>
      <c r="H9" s="12"/>
      <c r="I9" s="16"/>
    </row>
    <row r="10" spans="1:9">
      <c r="A10" s="18" t="s">
        <v>36</v>
      </c>
      <c r="B10" s="5">
        <f>IF(B9=0,0,B9*8/B7/B8/3600*1024*1024)</f>
        <v>0</v>
      </c>
      <c r="C10" s="26">
        <f>IF(C9=0,0,C9*8/C7/C8/3600*1024*1024)</f>
        <v>0</v>
      </c>
      <c r="D10" s="19"/>
      <c r="E10" s="19"/>
      <c r="F10" s="19"/>
      <c r="G10" s="19"/>
      <c r="H10" s="8"/>
      <c r="I10" s="8"/>
    </row>
    <row r="11" spans="1:9">
      <c r="A11" s="9" t="s">
        <v>35</v>
      </c>
      <c r="B11" s="10">
        <f>SUM(B9:D9)</f>
        <v>0</v>
      </c>
      <c r="C11" s="20"/>
      <c r="D11" s="10"/>
      <c r="E11" s="10"/>
      <c r="F11" s="10"/>
      <c r="G11" s="10"/>
      <c r="H11" s="12"/>
      <c r="I11" s="12"/>
    </row>
    <row r="13" spans="1:9">
      <c r="A13" s="100" t="s">
        <v>87</v>
      </c>
      <c r="B13" s="21" t="s">
        <v>11</v>
      </c>
      <c r="C13" s="22" t="s">
        <v>1</v>
      </c>
      <c r="D13" s="23">
        <f>IF('MPEG4 Hybrid'!C15="Yes",1,0)</f>
        <v>1</v>
      </c>
      <c r="E13" s="23"/>
      <c r="F13" s="23"/>
      <c r="G13" s="23"/>
      <c r="H13" s="23"/>
      <c r="I13" s="23"/>
    </row>
    <row r="14" spans="1:9">
      <c r="A14" s="9" t="s">
        <v>2</v>
      </c>
      <c r="B14" s="10" t="s">
        <v>12</v>
      </c>
      <c r="C14" s="10" t="s">
        <v>63</v>
      </c>
      <c r="D14" s="10" t="s">
        <v>13</v>
      </c>
      <c r="E14" s="10" t="s">
        <v>62</v>
      </c>
      <c r="F14" s="10" t="s">
        <v>15</v>
      </c>
      <c r="G14" s="10" t="s">
        <v>78</v>
      </c>
      <c r="H14" s="10" t="s">
        <v>16</v>
      </c>
      <c r="I14" s="10" t="s">
        <v>17</v>
      </c>
    </row>
    <row r="15" spans="1:9">
      <c r="A15" s="4" t="s">
        <v>18</v>
      </c>
      <c r="B15" s="13">
        <f>HLOOKUP('MPEG4 Hybrid'!C17,B41:D42,2,FALSE)</f>
        <v>15</v>
      </c>
      <c r="C15" s="14">
        <f>IF('MPEG4 Hybrid'!D17="Mjpeg",16,5)</f>
        <v>16</v>
      </c>
      <c r="D15" s="14">
        <f>HLOOKUP('MPEG4 Hybrid'!E17,B44:D45,2,FALSE)</f>
        <v>45</v>
      </c>
      <c r="E15" s="14">
        <f>IF('MPEG4 Hybrid'!F17="Mjpeg",46,12)</f>
        <v>46</v>
      </c>
      <c r="F15" s="14">
        <f>HLOOKUP('MPEG4 Hybrid'!G17,B47:D48,2,FALSE)</f>
        <v>135</v>
      </c>
      <c r="G15" s="14">
        <f>IF('MPEG4 Hybrid'!H17="Mjpeg",250,83)</f>
        <v>250</v>
      </c>
      <c r="H15" s="14">
        <f>IF('MPEG4 Hybrid'!I17="Mjpeg",400,102)</f>
        <v>400</v>
      </c>
      <c r="I15" s="14">
        <f>IF('MPEG4 Hybrid'!J17="Mjpeg",650,134)</f>
        <v>650</v>
      </c>
    </row>
    <row r="16" spans="1:9">
      <c r="A16" s="9" t="s">
        <v>4</v>
      </c>
      <c r="B16" s="15">
        <f>'MPEG4 Hybrid'!C18</f>
        <v>0</v>
      </c>
      <c r="C16" s="16">
        <f>'MPEG4 Hybrid'!D18</f>
        <v>0</v>
      </c>
      <c r="D16" s="16">
        <f>'MPEG4 Hybrid'!E18</f>
        <v>0</v>
      </c>
      <c r="E16" s="16">
        <f>'MPEG4 Hybrid'!F18</f>
        <v>0</v>
      </c>
      <c r="F16" s="16">
        <f>'MPEG4 Hybrid'!G18</f>
        <v>0</v>
      </c>
      <c r="G16" s="16">
        <f>'MPEG4 Hybrid'!H18</f>
        <v>0</v>
      </c>
      <c r="H16" s="16">
        <f>'MPEG4 Hybrid'!I18</f>
        <v>0</v>
      </c>
      <c r="I16" s="16">
        <f>'MPEG4 Hybrid'!J18</f>
        <v>0</v>
      </c>
    </row>
    <row r="17" spans="1:9">
      <c r="A17" s="4" t="s">
        <v>5</v>
      </c>
      <c r="B17" s="13">
        <f>'MPEG4 Hybrid'!C19</f>
        <v>30</v>
      </c>
      <c r="C17" s="14">
        <f>'MPEG4 Hybrid'!D19</f>
        <v>30</v>
      </c>
      <c r="D17" s="14">
        <f>'MPEG4 Hybrid'!E19</f>
        <v>30</v>
      </c>
      <c r="E17" s="14">
        <f>'MPEG4 Hybrid'!F19</f>
        <v>30</v>
      </c>
      <c r="F17" s="14">
        <f>'MPEG4 Hybrid'!G19</f>
        <v>30</v>
      </c>
      <c r="G17" s="14">
        <f>'MPEG4 Hybrid'!H19</f>
        <v>30</v>
      </c>
      <c r="H17" s="14">
        <f>'MPEG4 Hybrid'!I19</f>
        <v>30</v>
      </c>
      <c r="I17" s="14">
        <f>'MPEG4 Hybrid'!J19</f>
        <v>30</v>
      </c>
    </row>
    <row r="18" spans="1:9">
      <c r="A18" s="9" t="s">
        <v>6</v>
      </c>
      <c r="B18" s="15">
        <f>'MPEG4 Hybrid'!C20</f>
        <v>7</v>
      </c>
      <c r="C18" s="16">
        <f>'MPEG4 Hybrid'!D20</f>
        <v>7</v>
      </c>
      <c r="D18" s="16">
        <f>'MPEG4 Hybrid'!E20</f>
        <v>7</v>
      </c>
      <c r="E18" s="16">
        <f>'MPEG4 Hybrid'!F20</f>
        <v>7</v>
      </c>
      <c r="F18" s="16">
        <f>'MPEG4 Hybrid'!G20</f>
        <v>7</v>
      </c>
      <c r="G18" s="16">
        <f>'MPEG4 Hybrid'!H20</f>
        <v>7</v>
      </c>
      <c r="H18" s="16">
        <f>'MPEG4 Hybrid'!I20</f>
        <v>7</v>
      </c>
      <c r="I18" s="16">
        <f>'MPEG4 Hybrid'!J20</f>
        <v>7</v>
      </c>
    </row>
    <row r="19" spans="1:9">
      <c r="A19" s="4" t="s">
        <v>7</v>
      </c>
      <c r="B19" s="13">
        <f>'MPEG4 Hybrid'!C21</f>
        <v>24</v>
      </c>
      <c r="C19" s="14">
        <f>'MPEG4 Hybrid'!D21</f>
        <v>24</v>
      </c>
      <c r="D19" s="14">
        <f>'MPEG4 Hybrid'!E21</f>
        <v>24</v>
      </c>
      <c r="E19" s="14">
        <f>'MPEG4 Hybrid'!F21</f>
        <v>24</v>
      </c>
      <c r="F19" s="14">
        <f>'MPEG4 Hybrid'!G21</f>
        <v>24</v>
      </c>
      <c r="G19" s="14">
        <f>'MPEG4 Hybrid'!H21</f>
        <v>24</v>
      </c>
      <c r="H19" s="14">
        <f>'MPEG4 Hybrid'!I21</f>
        <v>24</v>
      </c>
      <c r="I19" s="14">
        <f>'MPEG4 Hybrid'!J21</f>
        <v>24</v>
      </c>
    </row>
    <row r="20" spans="1:9">
      <c r="A20" s="99" t="s">
        <v>56</v>
      </c>
      <c r="B20" s="15">
        <f>B15*B16*B17*B18*B19*D13*3600/(1024*1024)</f>
        <v>0</v>
      </c>
      <c r="C20" s="16">
        <f>C15*C16*C17*C18*C19*D13*3600/(1024*1024)</f>
        <v>0</v>
      </c>
      <c r="D20" s="16">
        <f>D15*D16*D17*D18*D19*D13*3600/(1024*1024)</f>
        <v>0</v>
      </c>
      <c r="E20" s="16">
        <f>E15*E16*E17*E18*E19*D13*3600/(1024*1024)</f>
        <v>0</v>
      </c>
      <c r="F20" s="16">
        <f>F15*F16*F17*F18*F19*D13*3600/(1024*1024)</f>
        <v>0</v>
      </c>
      <c r="G20" s="16">
        <f>G15*G16*G17*G18*G19*D13*3600/(1024*1024)</f>
        <v>0</v>
      </c>
      <c r="H20" s="16">
        <f>H15*H16*H17*H18*H19*D13*3600/(1024*1024)</f>
        <v>0</v>
      </c>
      <c r="I20" s="16">
        <f>I15*I16*I17*I18*I19*D13*3600/(1024*1024)</f>
        <v>0</v>
      </c>
    </row>
    <row r="21" spans="1:9">
      <c r="A21" s="4" t="s">
        <v>36</v>
      </c>
      <c r="B21" s="8">
        <f t="shared" ref="B21:I21" si="0">IF(B20=0,0,B20*8/B19/B18/3600*1024*1024)</f>
        <v>0</v>
      </c>
      <c r="C21" s="8">
        <f t="shared" si="0"/>
        <v>0</v>
      </c>
      <c r="D21" s="8">
        <f t="shared" si="0"/>
        <v>0</v>
      </c>
      <c r="E21" s="8">
        <f t="shared" si="0"/>
        <v>0</v>
      </c>
      <c r="F21" s="8">
        <f t="shared" si="0"/>
        <v>0</v>
      </c>
      <c r="G21" s="8">
        <f>IF(G20=0,0,G20*8/G19/G18/3600*1024*1024)</f>
        <v>0</v>
      </c>
      <c r="H21" s="8">
        <f t="shared" si="0"/>
        <v>0</v>
      </c>
      <c r="I21" s="8">
        <f t="shared" si="0"/>
        <v>0</v>
      </c>
    </row>
    <row r="22" spans="1:9">
      <c r="A22" s="9" t="s">
        <v>35</v>
      </c>
      <c r="B22" s="10">
        <f>SUM(B20:I20)</f>
        <v>0</v>
      </c>
      <c r="C22" s="12"/>
      <c r="D22" s="12"/>
      <c r="E22" s="12"/>
      <c r="F22" s="12"/>
      <c r="G22" s="12"/>
      <c r="H22" s="12"/>
      <c r="I22" s="12"/>
    </row>
    <row r="23" spans="1:9">
      <c r="A23" s="4"/>
      <c r="B23" s="8"/>
      <c r="C23" s="8"/>
      <c r="D23" s="8"/>
      <c r="E23" s="8"/>
      <c r="F23" s="8"/>
      <c r="G23" s="8"/>
      <c r="H23" s="8"/>
      <c r="I23" s="8"/>
    </row>
    <row r="24" spans="1:9">
      <c r="A24" s="9" t="s">
        <v>35</v>
      </c>
      <c r="B24" s="10">
        <f>ROUNDUP(B11+B22, 2)</f>
        <v>0</v>
      </c>
      <c r="C24" s="12"/>
      <c r="D24" s="12"/>
      <c r="E24" s="12"/>
      <c r="F24" s="12"/>
      <c r="G24" s="12"/>
      <c r="H24" s="12"/>
      <c r="I24" s="12"/>
    </row>
    <row r="25" spans="1:9">
      <c r="A25" s="4" t="s">
        <v>91</v>
      </c>
      <c r="B25" s="8">
        <f>ROUNDUP((SUM(B10:D10)+SUM(B21:I21))/1024, 2)</f>
        <v>0</v>
      </c>
      <c r="C25" s="8"/>
      <c r="D25" s="8"/>
      <c r="E25" s="8"/>
      <c r="F25" s="8"/>
      <c r="G25" s="8"/>
      <c r="H25" s="8"/>
      <c r="I25" s="8"/>
    </row>
    <row r="26" spans="1:9" ht="17.25" thickBot="1"/>
    <row r="27" spans="1:9">
      <c r="A27" s="58" t="s">
        <v>44</v>
      </c>
      <c r="B27" s="114" t="str">
        <f>IF(ISNA(HLOOKUP(B34,B37:J38,2,TRUE))=TRUE, "N/A", HLOOKUP(B34,B37:J38,2,TRUE))</f>
        <v>N/A</v>
      </c>
      <c r="C27" s="115"/>
      <c r="D27" s="68"/>
      <c r="E27" s="68"/>
      <c r="F27" s="68"/>
      <c r="G27" s="68"/>
      <c r="H27" s="68"/>
      <c r="I27" s="68"/>
    </row>
    <row r="28" spans="1:9" ht="17.25" thickBot="1">
      <c r="A28" s="59" t="s">
        <v>55</v>
      </c>
      <c r="B28" s="112" t="str">
        <f>IF(ISNA(HLOOKUP(B34,B37:J39,3,TRUE))=TRUE, "N/A", HLOOKUP(B34,B37:J39,3,TRUE))</f>
        <v>N/A</v>
      </c>
      <c r="C28" s="113"/>
      <c r="D28" s="68"/>
      <c r="E28" s="68"/>
      <c r="F28" s="68"/>
      <c r="G28" s="68"/>
      <c r="H28" s="68"/>
      <c r="I28" s="68"/>
    </row>
    <row r="29" spans="1:9">
      <c r="A29" s="59" t="s">
        <v>45</v>
      </c>
      <c r="B29" s="101">
        <f>C4/B4</f>
        <v>1.716</v>
      </c>
      <c r="C29" s="68"/>
      <c r="D29" s="68"/>
      <c r="E29" s="68"/>
      <c r="F29" s="68"/>
      <c r="G29" s="68"/>
      <c r="H29" s="68"/>
      <c r="I29" s="68"/>
    </row>
    <row r="30" spans="1:9">
      <c r="A30" s="59" t="s">
        <v>46</v>
      </c>
      <c r="B30" s="69">
        <f>B5*B6+C5*C6*B29</f>
        <v>0</v>
      </c>
      <c r="C30" s="68"/>
      <c r="D30" s="68"/>
      <c r="E30" s="68"/>
      <c r="F30" s="68"/>
      <c r="G30" s="68"/>
      <c r="H30" s="68"/>
      <c r="I30" s="68"/>
    </row>
    <row r="31" spans="1:9">
      <c r="A31" s="59" t="s">
        <v>47</v>
      </c>
      <c r="B31" s="68">
        <v>15</v>
      </c>
      <c r="C31" s="76">
        <v>16</v>
      </c>
      <c r="D31" s="76">
        <v>45</v>
      </c>
      <c r="E31" s="76">
        <v>46</v>
      </c>
      <c r="F31" s="76">
        <v>135</v>
      </c>
      <c r="G31" s="76">
        <v>250</v>
      </c>
      <c r="H31" s="76">
        <v>400</v>
      </c>
      <c r="I31" s="77">
        <v>550</v>
      </c>
    </row>
    <row r="32" spans="1:9">
      <c r="A32" s="59" t="s">
        <v>48</v>
      </c>
      <c r="B32" s="78">
        <v>1</v>
      </c>
      <c r="C32" s="68">
        <f>C31/B31</f>
        <v>1.0666666666666667</v>
      </c>
      <c r="D32" s="68">
        <f>D31/B31</f>
        <v>3</v>
      </c>
      <c r="E32" s="68">
        <f>E31/B31</f>
        <v>3.0666666666666669</v>
      </c>
      <c r="F32" s="68">
        <f>F31/B31</f>
        <v>9</v>
      </c>
      <c r="G32" s="68">
        <f>G31/C31</f>
        <v>15.625</v>
      </c>
      <c r="H32" s="68">
        <f>H31/B31</f>
        <v>26.666666666666668</v>
      </c>
      <c r="I32" s="69">
        <f>I31/B31</f>
        <v>36.666666666666664</v>
      </c>
    </row>
    <row r="33" spans="1:10">
      <c r="A33" s="31" t="s">
        <v>49</v>
      </c>
      <c r="B33" s="68">
        <f t="shared" ref="B33:I33" si="1">B16*B17*B32</f>
        <v>0</v>
      </c>
      <c r="C33" s="70">
        <f t="shared" si="1"/>
        <v>0</v>
      </c>
      <c r="D33" s="70">
        <f t="shared" si="1"/>
        <v>0</v>
      </c>
      <c r="E33" s="70">
        <f t="shared" si="1"/>
        <v>0</v>
      </c>
      <c r="F33" s="70">
        <f t="shared" si="1"/>
        <v>0</v>
      </c>
      <c r="G33" s="70">
        <f>G16*G17*G32</f>
        <v>0</v>
      </c>
      <c r="H33" s="70">
        <f t="shared" si="1"/>
        <v>0</v>
      </c>
      <c r="I33" s="71">
        <f t="shared" si="1"/>
        <v>0</v>
      </c>
    </row>
    <row r="34" spans="1:10">
      <c r="A34" s="60" t="s">
        <v>50</v>
      </c>
      <c r="B34" s="102">
        <f>SUM(B33:I33)*D13 + B30</f>
        <v>0</v>
      </c>
      <c r="C34" s="80"/>
      <c r="D34" s="80"/>
      <c r="E34" s="80"/>
      <c r="F34" s="80"/>
      <c r="G34" s="80"/>
      <c r="H34" s="80"/>
      <c r="I34" s="80"/>
    </row>
    <row r="36" spans="1:10">
      <c r="A36" s="58" t="s">
        <v>89</v>
      </c>
      <c r="B36" s="85"/>
      <c r="C36" s="88"/>
      <c r="D36" s="88">
        <v>1350</v>
      </c>
      <c r="E36" s="85">
        <v>1845</v>
      </c>
      <c r="F36" s="85"/>
      <c r="G36" s="62"/>
      <c r="H36" s="62"/>
      <c r="I36" s="92"/>
      <c r="J36" s="75"/>
    </row>
    <row r="37" spans="1:10">
      <c r="A37" s="59" t="s">
        <v>88</v>
      </c>
      <c r="B37" s="93">
        <v>1</v>
      </c>
      <c r="C37" s="94">
        <v>550</v>
      </c>
      <c r="D37" s="94">
        <v>700</v>
      </c>
      <c r="E37" s="94">
        <v>900</v>
      </c>
      <c r="F37" s="93">
        <v>1050</v>
      </c>
      <c r="G37" s="95">
        <v>1400</v>
      </c>
      <c r="H37" s="95">
        <v>2200</v>
      </c>
      <c r="I37" s="96"/>
      <c r="J37" s="97"/>
    </row>
    <row r="38" spans="1:10">
      <c r="A38" s="59" t="s">
        <v>51</v>
      </c>
      <c r="B38" s="86" t="s">
        <v>92</v>
      </c>
      <c r="C38" s="90" t="s">
        <v>93</v>
      </c>
      <c r="D38" s="90" t="s">
        <v>94</v>
      </c>
      <c r="E38" s="90" t="s">
        <v>101</v>
      </c>
      <c r="F38" s="86" t="s">
        <v>95</v>
      </c>
      <c r="G38" s="82" t="s">
        <v>96</v>
      </c>
      <c r="H38" s="82" t="s">
        <v>97</v>
      </c>
      <c r="I38" s="86"/>
      <c r="J38" s="82"/>
    </row>
    <row r="39" spans="1:10">
      <c r="A39" s="60" t="s">
        <v>52</v>
      </c>
      <c r="B39" s="87" t="s">
        <v>98</v>
      </c>
      <c r="C39" s="91" t="s">
        <v>99</v>
      </c>
      <c r="D39" s="91" t="s">
        <v>100</v>
      </c>
      <c r="E39" s="91" t="s">
        <v>102</v>
      </c>
      <c r="F39" s="87" t="s">
        <v>99</v>
      </c>
      <c r="G39" s="84" t="s">
        <v>99</v>
      </c>
      <c r="H39" s="84" t="s">
        <v>97</v>
      </c>
      <c r="I39" s="87"/>
      <c r="J39" s="84"/>
    </row>
    <row r="41" spans="1:10">
      <c r="A41" t="s">
        <v>66</v>
      </c>
      <c r="B41" s="88" t="s">
        <v>67</v>
      </c>
      <c r="C41" s="61" t="s">
        <v>68</v>
      </c>
      <c r="D41" s="62" t="s">
        <v>19</v>
      </c>
    </row>
    <row r="42" spans="1:10">
      <c r="A42" t="s">
        <v>69</v>
      </c>
      <c r="B42" s="89">
        <v>2</v>
      </c>
      <c r="C42" s="63">
        <v>4</v>
      </c>
      <c r="D42" s="64">
        <v>15</v>
      </c>
    </row>
    <row r="43" spans="1:10">
      <c r="B43" s="89"/>
      <c r="C43" s="63"/>
      <c r="D43" s="64"/>
    </row>
    <row r="44" spans="1:10">
      <c r="A44" t="s">
        <v>70</v>
      </c>
      <c r="B44" s="89" t="s">
        <v>67</v>
      </c>
      <c r="C44" s="63" t="s">
        <v>68</v>
      </c>
      <c r="D44" s="64" t="s">
        <v>19</v>
      </c>
    </row>
    <row r="45" spans="1:10">
      <c r="A45" t="s">
        <v>69</v>
      </c>
      <c r="B45" s="89">
        <v>7</v>
      </c>
      <c r="C45" s="63">
        <v>11</v>
      </c>
      <c r="D45" s="64">
        <v>45</v>
      </c>
    </row>
    <row r="46" spans="1:10">
      <c r="B46" s="89"/>
      <c r="C46" s="63"/>
      <c r="D46" s="64"/>
    </row>
    <row r="47" spans="1:10">
      <c r="A47" t="s">
        <v>80</v>
      </c>
      <c r="B47" s="89" t="s">
        <v>67</v>
      </c>
      <c r="C47" s="63" t="s">
        <v>68</v>
      </c>
      <c r="D47" s="64" t="s">
        <v>19</v>
      </c>
    </row>
    <row r="48" spans="1:10">
      <c r="A48" t="s">
        <v>69</v>
      </c>
      <c r="B48" s="98">
        <v>45</v>
      </c>
      <c r="C48" s="65">
        <v>65</v>
      </c>
      <c r="D48" s="66">
        <v>135</v>
      </c>
    </row>
  </sheetData>
  <sheetProtection formatCells="0" formatColumns="0" formatRows="0" insertColumns="0" insertRows="0" insertHyperlinks="0" deleteColumns="0" deleteRows="0" sort="0" autoFilter="0" pivotTables="0"/>
  <mergeCells count="2">
    <mergeCell ref="B28:C28"/>
    <mergeCell ref="B27:C27"/>
  </mergeCells>
  <phoneticPr fontId="1"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sheetPr codeName="Sheet4"/>
  <dimension ref="B1:J49"/>
  <sheetViews>
    <sheetView topLeftCell="B25" workbookViewId="0">
      <pane xSplit="1" topLeftCell="C1" activePane="topRight" state="frozen"/>
      <selection activeCell="B1" sqref="B1"/>
      <selection pane="topRight" activeCell="F40" sqref="F40"/>
    </sheetView>
  </sheetViews>
  <sheetFormatPr defaultRowHeight="16.5"/>
  <cols>
    <col min="2" max="2" width="32.125" bestFit="1" customWidth="1"/>
    <col min="3" max="10" width="11.625" customWidth="1"/>
    <col min="18" max="18" width="0" hidden="1" customWidth="1"/>
  </cols>
  <sheetData>
    <row r="1" spans="2:10">
      <c r="B1" s="1" t="s">
        <v>8</v>
      </c>
      <c r="C1" s="2"/>
      <c r="D1" s="2"/>
      <c r="E1" s="2"/>
      <c r="F1" s="2"/>
      <c r="G1" s="2"/>
      <c r="H1" s="2"/>
      <c r="I1" s="3"/>
      <c r="J1" s="3"/>
    </row>
    <row r="2" spans="2:10">
      <c r="B2" s="4" t="s">
        <v>0</v>
      </c>
      <c r="C2" s="5"/>
      <c r="D2" s="6" t="s">
        <v>1</v>
      </c>
      <c r="E2" s="7"/>
      <c r="F2" s="7"/>
      <c r="G2" s="7"/>
      <c r="H2" s="7"/>
      <c r="I2" s="8"/>
      <c r="J2" s="8"/>
    </row>
    <row r="3" spans="2:10">
      <c r="B3" s="9" t="s">
        <v>2</v>
      </c>
      <c r="C3" s="10" t="s">
        <v>10</v>
      </c>
      <c r="D3" s="10" t="s">
        <v>23</v>
      </c>
      <c r="E3" s="10" t="s">
        <v>9</v>
      </c>
      <c r="F3" s="10"/>
      <c r="G3" s="11"/>
      <c r="H3" s="11"/>
      <c r="I3" s="12"/>
      <c r="J3" s="12"/>
    </row>
    <row r="4" spans="2:10">
      <c r="B4" s="4" t="s">
        <v>3</v>
      </c>
      <c r="C4" s="13">
        <v>1.5</v>
      </c>
      <c r="D4" s="13">
        <v>2.3650000000000002</v>
      </c>
      <c r="E4" s="13">
        <v>4.7300000000000004</v>
      </c>
      <c r="F4" s="14"/>
      <c r="G4" s="5"/>
      <c r="H4" s="5"/>
      <c r="I4" s="14"/>
      <c r="J4" s="5"/>
    </row>
    <row r="5" spans="2:10">
      <c r="B5" s="9" t="s">
        <v>4</v>
      </c>
      <c r="C5" s="15" t="e">
        <f>#REF!</f>
        <v>#REF!</v>
      </c>
      <c r="D5" s="16" t="e">
        <f>#REF!</f>
        <v>#REF!</v>
      </c>
      <c r="E5" s="15" t="e">
        <f>#REF!</f>
        <v>#REF!</v>
      </c>
      <c r="F5" s="16"/>
      <c r="G5" s="12"/>
      <c r="H5" s="12"/>
      <c r="I5" s="12"/>
      <c r="J5" s="16"/>
    </row>
    <row r="6" spans="2:10">
      <c r="B6" s="4" t="s">
        <v>5</v>
      </c>
      <c r="C6" s="13" t="e">
        <f>#REF!</f>
        <v>#REF!</v>
      </c>
      <c r="D6" s="14" t="e">
        <f>#REF!</f>
        <v>#REF!</v>
      </c>
      <c r="E6" s="13" t="e">
        <f>#REF!</f>
        <v>#REF!</v>
      </c>
      <c r="F6" s="14"/>
      <c r="G6" s="8"/>
      <c r="H6" s="8"/>
      <c r="I6" s="8"/>
      <c r="J6" s="14"/>
    </row>
    <row r="7" spans="2:10">
      <c r="B7" s="9" t="s">
        <v>6</v>
      </c>
      <c r="C7" s="15" t="e">
        <f>#REF!</f>
        <v>#REF!</v>
      </c>
      <c r="D7" s="16" t="e">
        <f>#REF!</f>
        <v>#REF!</v>
      </c>
      <c r="E7" s="15" t="e">
        <f>#REF!</f>
        <v>#REF!</v>
      </c>
      <c r="F7" s="16"/>
      <c r="G7" s="12"/>
      <c r="H7" s="12"/>
      <c r="I7" s="12"/>
      <c r="J7" s="16"/>
    </row>
    <row r="8" spans="2:10">
      <c r="B8" s="4" t="s">
        <v>7</v>
      </c>
      <c r="C8" s="13" t="e">
        <f>#REF!</f>
        <v>#REF!</v>
      </c>
      <c r="D8" s="14" t="e">
        <f>#REF!</f>
        <v>#REF!</v>
      </c>
      <c r="E8" s="13" t="e">
        <f>#REF!</f>
        <v>#REF!</v>
      </c>
      <c r="F8" s="14"/>
      <c r="G8" s="8"/>
      <c r="H8" s="8"/>
      <c r="I8" s="8"/>
      <c r="J8" s="14"/>
    </row>
    <row r="9" spans="2:10">
      <c r="B9" s="28" t="s">
        <v>56</v>
      </c>
      <c r="C9" s="17" t="e">
        <f>C4*C5*C6*C7*C8*3600/(1024*1024)</f>
        <v>#REF!</v>
      </c>
      <c r="D9" s="17" t="e">
        <f>D4*D5*D6*D7*D8*3600/(1024*1024)</f>
        <v>#REF!</v>
      </c>
      <c r="E9" s="15" t="e">
        <f>E4*E5*E6*E7*E8*3600/(1024*1024)</f>
        <v>#REF!</v>
      </c>
      <c r="F9" s="16"/>
      <c r="G9" s="12"/>
      <c r="H9" s="12"/>
      <c r="I9" s="12"/>
      <c r="J9" s="16"/>
    </row>
    <row r="10" spans="2:10">
      <c r="B10" s="18" t="s">
        <v>20</v>
      </c>
      <c r="C10" s="5" t="e">
        <f>IF(C9=0,0,C9*8/C7/C8/3600*1024*1024)</f>
        <v>#REF!</v>
      </c>
      <c r="D10" s="26" t="e">
        <f>IF(D9=0,0,D9*8/D7/D8/3600*1024*1024)</f>
        <v>#REF!</v>
      </c>
      <c r="E10" s="26" t="e">
        <f>IF(E9=0,0,E9*8/E7/E8/3600*1024*1024)</f>
        <v>#REF!</v>
      </c>
      <c r="F10" s="19" t="str">
        <f>IF(F9=0,"",F9*8/F7/F8/3600/1024*1024)</f>
        <v/>
      </c>
      <c r="G10" s="19"/>
      <c r="H10" s="19"/>
      <c r="I10" s="8"/>
      <c r="J10" s="8"/>
    </row>
    <row r="11" spans="2:10">
      <c r="B11" s="9" t="s">
        <v>14</v>
      </c>
      <c r="C11" s="10" t="e">
        <f>C9+D9+E9</f>
        <v>#REF!</v>
      </c>
      <c r="D11" s="20"/>
      <c r="E11" s="10"/>
      <c r="F11" s="10"/>
      <c r="G11" s="10"/>
      <c r="H11" s="10"/>
      <c r="I11" s="12"/>
      <c r="J11" s="12"/>
    </row>
    <row r="13" spans="2:10">
      <c r="B13" s="72" t="s">
        <v>87</v>
      </c>
      <c r="C13" s="33" t="s">
        <v>11</v>
      </c>
      <c r="D13" s="34" t="s">
        <v>1</v>
      </c>
      <c r="E13" s="35" t="e">
        <f>IF(#REF!="Yes",1,0)</f>
        <v>#REF!</v>
      </c>
      <c r="F13" s="35"/>
      <c r="G13" s="35"/>
      <c r="H13" s="35"/>
      <c r="I13" s="35"/>
      <c r="J13" s="35"/>
    </row>
    <row r="14" spans="2:10">
      <c r="B14" s="36" t="s">
        <v>2</v>
      </c>
      <c r="C14" s="37" t="s">
        <v>12</v>
      </c>
      <c r="D14" s="37" t="s">
        <v>63</v>
      </c>
      <c r="E14" s="37" t="s">
        <v>13</v>
      </c>
      <c r="F14" s="37" t="s">
        <v>62</v>
      </c>
      <c r="G14" s="37" t="s">
        <v>15</v>
      </c>
      <c r="H14" s="37" t="s">
        <v>78</v>
      </c>
      <c r="I14" s="37" t="s">
        <v>16</v>
      </c>
      <c r="J14" s="37" t="s">
        <v>17</v>
      </c>
    </row>
    <row r="15" spans="2:10">
      <c r="B15" s="32" t="s">
        <v>18</v>
      </c>
      <c r="C15" s="38" t="e">
        <f>HLOOKUP(#REF!,C42:E43,2,FALSE)</f>
        <v>#REF!</v>
      </c>
      <c r="D15" s="38" t="e">
        <f>IF(#REF!="Mjpeg",16,5)</f>
        <v>#REF!</v>
      </c>
      <c r="E15" s="38" t="e">
        <f>HLOOKUP(#REF!,C45:E46,2,FALSE)</f>
        <v>#REF!</v>
      </c>
      <c r="F15" s="38" t="e">
        <f>IF(#REF!="Mjpeg",46,12)</f>
        <v>#REF!</v>
      </c>
      <c r="G15" s="38" t="e">
        <f>HLOOKUP(#REF!,C48:E49,2,FALSE)</f>
        <v>#REF!</v>
      </c>
      <c r="H15" s="38" t="e">
        <f>IF(#REF!="Mjpeg",250,83)</f>
        <v>#REF!</v>
      </c>
      <c r="I15" s="38" t="e">
        <f>IF(#REF!="Mjpeg",400,102)</f>
        <v>#REF!</v>
      </c>
      <c r="J15" s="38" t="e">
        <f>IF(#REF!="Mjpeg",650,134)</f>
        <v>#REF!</v>
      </c>
    </row>
    <row r="16" spans="2:10">
      <c r="B16" s="36" t="s">
        <v>4</v>
      </c>
      <c r="C16" s="39" t="e">
        <f>#REF!</f>
        <v>#REF!</v>
      </c>
      <c r="D16" s="39" t="e">
        <f>#REF!</f>
        <v>#REF!</v>
      </c>
      <c r="E16" s="39" t="e">
        <f>#REF!</f>
        <v>#REF!</v>
      </c>
      <c r="F16" s="39" t="e">
        <f>#REF!</f>
        <v>#REF!</v>
      </c>
      <c r="G16" s="39" t="e">
        <f>#REF!</f>
        <v>#REF!</v>
      </c>
      <c r="H16" s="39" t="e">
        <f>#REF!</f>
        <v>#REF!</v>
      </c>
      <c r="I16" s="39" t="e">
        <f>#REF!</f>
        <v>#REF!</v>
      </c>
      <c r="J16" s="39" t="e">
        <f>#REF!</f>
        <v>#REF!</v>
      </c>
    </row>
    <row r="17" spans="2:10">
      <c r="B17" s="32" t="s">
        <v>5</v>
      </c>
      <c r="C17" s="38" t="e">
        <f>#REF!</f>
        <v>#REF!</v>
      </c>
      <c r="D17" s="38" t="e">
        <f>#REF!</f>
        <v>#REF!</v>
      </c>
      <c r="E17" s="38" t="e">
        <f>#REF!</f>
        <v>#REF!</v>
      </c>
      <c r="F17" s="38" t="e">
        <f>#REF!</f>
        <v>#REF!</v>
      </c>
      <c r="G17" s="38" t="e">
        <f>#REF!</f>
        <v>#REF!</v>
      </c>
      <c r="H17" s="38" t="e">
        <f>#REF!</f>
        <v>#REF!</v>
      </c>
      <c r="I17" s="38" t="e">
        <f>#REF!</f>
        <v>#REF!</v>
      </c>
      <c r="J17" s="38" t="e">
        <f>#REF!</f>
        <v>#REF!</v>
      </c>
    </row>
    <row r="18" spans="2:10">
      <c r="B18" s="36" t="s">
        <v>6</v>
      </c>
      <c r="C18" s="39" t="e">
        <f>#REF!</f>
        <v>#REF!</v>
      </c>
      <c r="D18" s="39" t="e">
        <f>#REF!</f>
        <v>#REF!</v>
      </c>
      <c r="E18" s="39" t="e">
        <f>#REF!</f>
        <v>#REF!</v>
      </c>
      <c r="F18" s="39" t="e">
        <f>#REF!</f>
        <v>#REF!</v>
      </c>
      <c r="G18" s="39" t="e">
        <f>#REF!</f>
        <v>#REF!</v>
      </c>
      <c r="H18" s="39" t="e">
        <f>#REF!</f>
        <v>#REF!</v>
      </c>
      <c r="I18" s="39" t="e">
        <f>#REF!</f>
        <v>#REF!</v>
      </c>
      <c r="J18" s="39" t="e">
        <f>#REF!</f>
        <v>#REF!</v>
      </c>
    </row>
    <row r="19" spans="2:10">
      <c r="B19" s="32" t="s">
        <v>7</v>
      </c>
      <c r="C19" s="38" t="e">
        <f>#REF!</f>
        <v>#REF!</v>
      </c>
      <c r="D19" s="38" t="e">
        <f>#REF!</f>
        <v>#REF!</v>
      </c>
      <c r="E19" s="38" t="e">
        <f>#REF!</f>
        <v>#REF!</v>
      </c>
      <c r="F19" s="38" t="e">
        <f>#REF!</f>
        <v>#REF!</v>
      </c>
      <c r="G19" s="38" t="e">
        <f>#REF!</f>
        <v>#REF!</v>
      </c>
      <c r="H19" s="38" t="e">
        <f>#REF!</f>
        <v>#REF!</v>
      </c>
      <c r="I19" s="38" t="e">
        <f>#REF!</f>
        <v>#REF!</v>
      </c>
      <c r="J19" s="38" t="e">
        <f>#REF!</f>
        <v>#REF!</v>
      </c>
    </row>
    <row r="20" spans="2:10">
      <c r="B20" s="36" t="s">
        <v>56</v>
      </c>
      <c r="C20" s="39" t="e">
        <f>C15*C16*C17*C18*C19*E13*3600/(1024*1024)</f>
        <v>#REF!</v>
      </c>
      <c r="D20" s="39" t="e">
        <f>D15*D16*D17*D18*D19*E13*3600/(1024*1024)</f>
        <v>#REF!</v>
      </c>
      <c r="E20" s="39" t="e">
        <f>E15*E16*E17*E18*E19*E13*3600/(1024*1024)</f>
        <v>#REF!</v>
      </c>
      <c r="F20" s="39" t="e">
        <f>F15*F16*F17*F18*F19*E13*3600/(1024*1024)</f>
        <v>#REF!</v>
      </c>
      <c r="G20" s="39" t="e">
        <f>G15*G16*G17*G18*G19*E13*3600/(1024*1024)</f>
        <v>#REF!</v>
      </c>
      <c r="H20" s="39" t="e">
        <f>H15*H16*H17*H18*H19*E13*3600/(1024*1024)</f>
        <v>#REF!</v>
      </c>
      <c r="I20" s="39" t="e">
        <f>I15*I16*I17*I18*I19*E13*3600/(1024*1024)</f>
        <v>#REF!</v>
      </c>
      <c r="J20" s="39" t="e">
        <f>J15*J16*J17*J18*J19*E13*3600/(1024*1024)</f>
        <v>#REF!</v>
      </c>
    </row>
    <row r="21" spans="2:10">
      <c r="B21" s="73" t="s">
        <v>20</v>
      </c>
      <c r="C21" s="35" t="e">
        <f t="shared" ref="C21:J21" si="0">IF(C20=0,0,C20*8/C19/C18/3600*1024*1024)</f>
        <v>#REF!</v>
      </c>
      <c r="D21" s="35" t="e">
        <f t="shared" si="0"/>
        <v>#REF!</v>
      </c>
      <c r="E21" s="35" t="e">
        <f t="shared" si="0"/>
        <v>#REF!</v>
      </c>
      <c r="F21" s="35" t="e">
        <f t="shared" si="0"/>
        <v>#REF!</v>
      </c>
      <c r="G21" s="35" t="e">
        <f t="shared" si="0"/>
        <v>#REF!</v>
      </c>
      <c r="H21" s="35" t="e">
        <f>IF(H20=0,0,H20*8/H19/H18/3600*1024*1024)</f>
        <v>#REF!</v>
      </c>
      <c r="I21" s="35" t="e">
        <f t="shared" si="0"/>
        <v>#REF!</v>
      </c>
      <c r="J21" s="35" t="e">
        <f t="shared" si="0"/>
        <v>#REF!</v>
      </c>
    </row>
    <row r="22" spans="2:10">
      <c r="B22" s="36" t="s">
        <v>14</v>
      </c>
      <c r="C22" s="37" t="e">
        <f>SUM(C20:J20)</f>
        <v>#REF!</v>
      </c>
      <c r="D22" s="40"/>
      <c r="E22" s="40"/>
      <c r="F22" s="40"/>
      <c r="G22" s="40"/>
      <c r="H22" s="40"/>
      <c r="I22" s="40"/>
      <c r="J22" s="40"/>
    </row>
    <row r="23" spans="2:10">
      <c r="B23" s="32"/>
      <c r="C23" s="35"/>
      <c r="D23" s="35"/>
      <c r="E23" s="35"/>
      <c r="F23" s="35"/>
      <c r="G23" s="35"/>
      <c r="H23" s="35"/>
      <c r="I23" s="35"/>
      <c r="J23" s="35"/>
    </row>
    <row r="24" spans="2:10">
      <c r="B24" s="36" t="s">
        <v>14</v>
      </c>
      <c r="C24" s="37" t="e">
        <f>ROUNDUP(C11+C22, 2)</f>
        <v>#REF!</v>
      </c>
      <c r="D24" s="40"/>
      <c r="E24" s="40"/>
      <c r="F24" s="40"/>
      <c r="G24" s="40"/>
      <c r="H24" s="40"/>
      <c r="I24" s="40"/>
      <c r="J24" s="40"/>
    </row>
    <row r="25" spans="2:10">
      <c r="B25" s="32" t="s">
        <v>90</v>
      </c>
      <c r="C25" s="35" t="e">
        <f>ROUNDUP((C10+D10+E10+C21+D21+E21+F21+G21+H21+I21+J21)/1024, 2)</f>
        <v>#REF!</v>
      </c>
      <c r="D25" s="35"/>
      <c r="E25" s="35"/>
      <c r="F25" s="35"/>
      <c r="G25" s="35"/>
      <c r="H25" s="35"/>
      <c r="I25" s="35"/>
      <c r="J25" s="35"/>
    </row>
    <row r="26" spans="2:10" ht="17.25" thickBot="1">
      <c r="B26" s="31"/>
      <c r="C26" s="31"/>
      <c r="D26" s="31"/>
      <c r="E26" s="31"/>
      <c r="F26" s="31"/>
      <c r="G26" s="31"/>
      <c r="H26" s="31"/>
    </row>
    <row r="27" spans="2:10">
      <c r="B27" s="58" t="s">
        <v>44</v>
      </c>
      <c r="C27" s="114" t="e">
        <f>IF(ISNA(HLOOKUP(C35,C38:J39,2,TRUE))=TRUE, "N/A", HLOOKUP(C35,C38:J39,2,TRUE))</f>
        <v>#REF!</v>
      </c>
      <c r="D27" s="115"/>
      <c r="E27" s="68"/>
      <c r="F27" s="68"/>
      <c r="G27" s="68"/>
      <c r="H27" s="68"/>
      <c r="I27" s="68"/>
      <c r="J27" s="68"/>
    </row>
    <row r="28" spans="2:10" ht="17.25" thickBot="1">
      <c r="B28" s="59" t="s">
        <v>55</v>
      </c>
      <c r="C28" s="112" t="e">
        <f>IF(ISNA(HLOOKUP(C35,C38:J40,3,TRUE))=TRUE, "N/A", HLOOKUP(C35,C38:J40,3,TRUE))</f>
        <v>#REF!</v>
      </c>
      <c r="D28" s="113"/>
      <c r="E28" s="68"/>
      <c r="F28" s="68"/>
      <c r="G28" s="68"/>
      <c r="H28" s="68"/>
      <c r="I28" s="68"/>
      <c r="J28" s="68"/>
    </row>
    <row r="29" spans="2:10">
      <c r="B29" s="59" t="s">
        <v>60</v>
      </c>
      <c r="C29" s="101">
        <f>D4/C4</f>
        <v>1.5766666666666669</v>
      </c>
      <c r="D29" s="68"/>
      <c r="E29" s="68"/>
      <c r="F29" s="68"/>
      <c r="G29" s="68"/>
      <c r="H29" s="68"/>
      <c r="I29" s="68"/>
      <c r="J29" s="68"/>
    </row>
    <row r="30" spans="2:10">
      <c r="B30" s="59" t="s">
        <v>61</v>
      </c>
      <c r="C30" s="69">
        <f>E4/C4</f>
        <v>3.1533333333333338</v>
      </c>
      <c r="D30" s="68"/>
      <c r="E30" s="68"/>
      <c r="F30" s="68"/>
      <c r="G30" s="68"/>
      <c r="H30" s="68"/>
      <c r="I30" s="68"/>
      <c r="J30" s="68"/>
    </row>
    <row r="31" spans="2:10">
      <c r="B31" s="59" t="s">
        <v>59</v>
      </c>
      <c r="C31" s="69" t="e">
        <f>C5*30+D5*30+E5*30</f>
        <v>#REF!</v>
      </c>
      <c r="D31" s="68"/>
      <c r="E31" s="68"/>
      <c r="F31" s="68"/>
      <c r="G31" s="68"/>
      <c r="H31" s="68"/>
      <c r="I31" s="68"/>
      <c r="J31" s="68"/>
    </row>
    <row r="32" spans="2:10">
      <c r="B32" s="59" t="s">
        <v>47</v>
      </c>
      <c r="C32" s="68">
        <v>15</v>
      </c>
      <c r="D32" s="76">
        <v>16</v>
      </c>
      <c r="E32" s="76">
        <v>45</v>
      </c>
      <c r="F32" s="76">
        <v>46</v>
      </c>
      <c r="G32" s="76">
        <v>135</v>
      </c>
      <c r="H32" s="76">
        <v>250</v>
      </c>
      <c r="I32" s="76">
        <v>400</v>
      </c>
      <c r="J32" s="77">
        <v>550</v>
      </c>
    </row>
    <row r="33" spans="2:10">
      <c r="B33" s="59" t="s">
        <v>48</v>
      </c>
      <c r="C33" s="78">
        <v>1</v>
      </c>
      <c r="D33" s="68">
        <f>D32/C32</f>
        <v>1.0666666666666667</v>
      </c>
      <c r="E33" s="68">
        <f>E32/C32</f>
        <v>3</v>
      </c>
      <c r="F33" s="68">
        <f>F32/C32</f>
        <v>3.0666666666666669</v>
      </c>
      <c r="G33" s="68">
        <f>G32/C32</f>
        <v>9</v>
      </c>
      <c r="H33" s="68">
        <f>H32/D32</f>
        <v>15.625</v>
      </c>
      <c r="I33" s="68">
        <f>I32/C32</f>
        <v>26.666666666666668</v>
      </c>
      <c r="J33" s="69">
        <f>J32/C32</f>
        <v>36.666666666666664</v>
      </c>
    </row>
    <row r="34" spans="2:10" ht="17.25" thickBot="1">
      <c r="B34" s="31" t="s">
        <v>49</v>
      </c>
      <c r="C34" s="68" t="e">
        <f t="shared" ref="C34:J34" si="1">C17*C16*C33</f>
        <v>#REF!</v>
      </c>
      <c r="D34" s="70" t="e">
        <f t="shared" si="1"/>
        <v>#REF!</v>
      </c>
      <c r="E34" s="70" t="e">
        <f t="shared" si="1"/>
        <v>#REF!</v>
      </c>
      <c r="F34" s="70" t="e">
        <f t="shared" si="1"/>
        <v>#REF!</v>
      </c>
      <c r="G34" s="70" t="e">
        <f t="shared" si="1"/>
        <v>#REF!</v>
      </c>
      <c r="H34" s="70" t="e">
        <f t="shared" si="1"/>
        <v>#REF!</v>
      </c>
      <c r="I34" s="70" t="e">
        <f t="shared" si="1"/>
        <v>#REF!</v>
      </c>
      <c r="J34" s="71" t="e">
        <f t="shared" si="1"/>
        <v>#REF!</v>
      </c>
    </row>
    <row r="35" spans="2:10" ht="17.25" thickBot="1">
      <c r="B35" s="74" t="s">
        <v>50</v>
      </c>
      <c r="C35" s="79" t="e">
        <f>SUM(C34:J34)*E13 + C31/4</f>
        <v>#REF!</v>
      </c>
      <c r="D35" s="80"/>
      <c r="E35" s="80"/>
      <c r="F35" s="80"/>
      <c r="G35" s="80"/>
      <c r="H35" s="80"/>
      <c r="I35" s="80"/>
      <c r="J35" s="80"/>
    </row>
    <row r="36" spans="2:10">
      <c r="B36" s="67"/>
      <c r="C36" s="67"/>
      <c r="D36" s="67"/>
      <c r="E36" s="67"/>
      <c r="F36" s="67"/>
      <c r="G36" s="67"/>
      <c r="H36" s="67"/>
    </row>
    <row r="37" spans="2:10">
      <c r="B37" s="58" t="s">
        <v>89</v>
      </c>
      <c r="C37" s="61"/>
      <c r="D37" s="88"/>
      <c r="E37" s="88">
        <v>1350</v>
      </c>
      <c r="F37" s="85">
        <v>1845</v>
      </c>
      <c r="G37" s="62"/>
      <c r="H37" s="62"/>
      <c r="I37" s="62"/>
      <c r="J37" s="62"/>
    </row>
    <row r="38" spans="2:10">
      <c r="B38" s="59" t="s">
        <v>88</v>
      </c>
      <c r="C38" s="94">
        <v>1</v>
      </c>
      <c r="D38" s="94">
        <v>550</v>
      </c>
      <c r="E38" s="94">
        <v>700</v>
      </c>
      <c r="F38" s="94">
        <v>900</v>
      </c>
      <c r="G38" s="93">
        <v>1050</v>
      </c>
      <c r="H38" s="95">
        <v>1400</v>
      </c>
      <c r="I38" s="95">
        <v>2200</v>
      </c>
      <c r="J38" s="97"/>
    </row>
    <row r="39" spans="2:10">
      <c r="B39" s="59" t="s">
        <v>51</v>
      </c>
      <c r="C39" s="81" t="s">
        <v>92</v>
      </c>
      <c r="D39" s="90" t="s">
        <v>93</v>
      </c>
      <c r="E39" s="90" t="s">
        <v>94</v>
      </c>
      <c r="F39" s="90" t="s">
        <v>101</v>
      </c>
      <c r="G39" s="86" t="s">
        <v>83</v>
      </c>
      <c r="H39" s="82" t="s">
        <v>84</v>
      </c>
      <c r="I39" s="82" t="s">
        <v>81</v>
      </c>
      <c r="J39" s="82"/>
    </row>
    <row r="40" spans="2:10">
      <c r="B40" s="60" t="s">
        <v>52</v>
      </c>
      <c r="C40" s="83" t="s">
        <v>98</v>
      </c>
      <c r="D40" s="91" t="s">
        <v>99</v>
      </c>
      <c r="E40" s="91" t="s">
        <v>100</v>
      </c>
      <c r="F40" s="91" t="s">
        <v>102</v>
      </c>
      <c r="G40" s="87" t="s">
        <v>99</v>
      </c>
      <c r="H40" s="84" t="s">
        <v>99</v>
      </c>
      <c r="I40" s="84" t="s">
        <v>81</v>
      </c>
      <c r="J40" s="84"/>
    </row>
    <row r="41" spans="2:10">
      <c r="C41" s="67"/>
      <c r="D41" s="67"/>
      <c r="E41" s="67"/>
      <c r="F41" s="67"/>
      <c r="G41" s="67"/>
      <c r="H41" s="67"/>
      <c r="I41" s="67"/>
      <c r="J41" s="67"/>
    </row>
    <row r="42" spans="2:10">
      <c r="B42" t="s">
        <v>66</v>
      </c>
      <c r="C42" s="88" t="s">
        <v>67</v>
      </c>
      <c r="D42" s="61" t="s">
        <v>68</v>
      </c>
      <c r="E42" s="62" t="s">
        <v>19</v>
      </c>
      <c r="F42" s="67"/>
      <c r="G42" s="67"/>
      <c r="H42" s="67"/>
      <c r="I42" s="67"/>
      <c r="J42" s="67"/>
    </row>
    <row r="43" spans="2:10">
      <c r="B43" t="s">
        <v>69</v>
      </c>
      <c r="C43" s="89">
        <v>2</v>
      </c>
      <c r="D43" s="63">
        <v>4</v>
      </c>
      <c r="E43" s="64">
        <v>15</v>
      </c>
      <c r="F43" s="67"/>
      <c r="G43" s="67"/>
      <c r="H43" s="67"/>
      <c r="I43" s="67"/>
      <c r="J43" s="67"/>
    </row>
    <row r="44" spans="2:10">
      <c r="C44" s="89"/>
      <c r="D44" s="63"/>
      <c r="E44" s="64"/>
      <c r="F44" s="67"/>
      <c r="G44" s="67"/>
      <c r="H44" s="67"/>
      <c r="I44" s="67"/>
      <c r="J44" s="67"/>
    </row>
    <row r="45" spans="2:10">
      <c r="B45" t="s">
        <v>70</v>
      </c>
      <c r="C45" s="89" t="s">
        <v>67</v>
      </c>
      <c r="D45" s="63" t="s">
        <v>68</v>
      </c>
      <c r="E45" s="64" t="s">
        <v>19</v>
      </c>
      <c r="F45" s="67"/>
      <c r="G45" s="67"/>
      <c r="H45" s="67"/>
      <c r="I45" s="67"/>
      <c r="J45" s="67"/>
    </row>
    <row r="46" spans="2:10">
      <c r="B46" t="s">
        <v>69</v>
      </c>
      <c r="C46" s="89">
        <v>7</v>
      </c>
      <c r="D46" s="63">
        <v>11</v>
      </c>
      <c r="E46" s="64">
        <v>45</v>
      </c>
      <c r="F46" s="67"/>
      <c r="G46" s="67"/>
      <c r="H46" s="67"/>
      <c r="I46" s="67"/>
      <c r="J46" s="67"/>
    </row>
    <row r="47" spans="2:10">
      <c r="C47" s="89"/>
      <c r="D47" s="63"/>
      <c r="E47" s="64"/>
      <c r="F47" s="67"/>
      <c r="G47" s="67"/>
      <c r="H47" s="67"/>
      <c r="I47" s="67"/>
      <c r="J47" s="67"/>
    </row>
    <row r="48" spans="2:10">
      <c r="B48" t="s">
        <v>80</v>
      </c>
      <c r="C48" s="89" t="s">
        <v>67</v>
      </c>
      <c r="D48" s="63" t="s">
        <v>68</v>
      </c>
      <c r="E48" s="64" t="s">
        <v>19</v>
      </c>
      <c r="F48" s="67"/>
      <c r="G48" s="67"/>
      <c r="H48" s="67"/>
      <c r="I48" s="67"/>
      <c r="J48" s="67"/>
    </row>
    <row r="49" spans="2:10">
      <c r="B49" t="s">
        <v>69</v>
      </c>
      <c r="C49" s="98">
        <v>45</v>
      </c>
      <c r="D49" s="65">
        <v>65</v>
      </c>
      <c r="E49" s="66">
        <v>135</v>
      </c>
      <c r="F49" s="67"/>
      <c r="G49" s="67"/>
      <c r="H49" s="67"/>
      <c r="I49" s="67"/>
      <c r="J49" s="67"/>
    </row>
  </sheetData>
  <mergeCells count="2">
    <mergeCell ref="C27:D27"/>
    <mergeCell ref="C28:D28"/>
  </mergeCells>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B1:K49"/>
  <sheetViews>
    <sheetView topLeftCell="B25" workbookViewId="0">
      <pane xSplit="1" topLeftCell="C1" activePane="topRight" state="frozen"/>
      <selection activeCell="B1" sqref="B1"/>
      <selection pane="topRight" activeCell="F40" sqref="F40"/>
    </sheetView>
  </sheetViews>
  <sheetFormatPr defaultRowHeight="16.5"/>
  <cols>
    <col min="2" max="2" width="32.125" bestFit="1" customWidth="1"/>
    <col min="3" max="10" width="11.625" customWidth="1"/>
  </cols>
  <sheetData>
    <row r="1" spans="2:10">
      <c r="B1" s="1" t="s">
        <v>8</v>
      </c>
      <c r="C1" s="2"/>
      <c r="D1" s="2"/>
      <c r="E1" s="2"/>
      <c r="F1" s="2"/>
      <c r="G1" s="2"/>
      <c r="H1" s="2"/>
      <c r="I1" s="3"/>
      <c r="J1" s="3"/>
    </row>
    <row r="2" spans="2:10">
      <c r="B2" s="4" t="s">
        <v>0</v>
      </c>
      <c r="C2" s="5"/>
      <c r="D2" s="6" t="s">
        <v>1</v>
      </c>
      <c r="E2" s="7"/>
      <c r="F2" s="7"/>
      <c r="G2" s="7"/>
      <c r="H2" s="7"/>
      <c r="I2" s="8"/>
      <c r="J2" s="8"/>
    </row>
    <row r="3" spans="2:10">
      <c r="B3" s="9" t="s">
        <v>2</v>
      </c>
      <c r="C3" s="10" t="s">
        <v>79</v>
      </c>
      <c r="D3" s="10" t="s">
        <v>10</v>
      </c>
      <c r="E3" s="10" t="s">
        <v>9</v>
      </c>
      <c r="F3" s="10"/>
      <c r="G3" s="11"/>
      <c r="H3" s="11"/>
      <c r="I3" s="12"/>
      <c r="J3" s="12"/>
    </row>
    <row r="4" spans="2:10">
      <c r="B4" s="4" t="s">
        <v>3</v>
      </c>
      <c r="C4" s="14">
        <v>0.91700000000000004</v>
      </c>
      <c r="D4" s="14">
        <v>2.95</v>
      </c>
      <c r="E4" s="14">
        <v>7.3</v>
      </c>
      <c r="F4" s="14"/>
      <c r="G4" s="5"/>
      <c r="H4" s="5"/>
      <c r="I4" s="14"/>
      <c r="J4" s="5"/>
    </row>
    <row r="5" spans="2:10">
      <c r="B5" s="9" t="s">
        <v>4</v>
      </c>
      <c r="C5" s="16" t="e">
        <f>#REF!</f>
        <v>#REF!</v>
      </c>
      <c r="D5" s="16" t="e">
        <f>#REF!</f>
        <v>#REF!</v>
      </c>
      <c r="E5" s="16" t="e">
        <f>#REF!</f>
        <v>#REF!</v>
      </c>
      <c r="F5" s="16"/>
      <c r="G5" s="12"/>
      <c r="H5" s="12"/>
      <c r="I5" s="12"/>
      <c r="J5" s="16"/>
    </row>
    <row r="6" spans="2:10">
      <c r="B6" s="4" t="s">
        <v>5</v>
      </c>
      <c r="C6" s="14" t="e">
        <f>#REF!</f>
        <v>#REF!</v>
      </c>
      <c r="D6" s="14" t="e">
        <f>#REF!</f>
        <v>#REF!</v>
      </c>
      <c r="E6" s="14" t="e">
        <f>#REF!</f>
        <v>#REF!</v>
      </c>
      <c r="F6" s="14"/>
      <c r="G6" s="8"/>
      <c r="H6" s="8"/>
      <c r="I6" s="8"/>
      <c r="J6" s="14"/>
    </row>
    <row r="7" spans="2:10">
      <c r="B7" s="9" t="s">
        <v>6</v>
      </c>
      <c r="C7" s="16" t="e">
        <f>#REF!</f>
        <v>#REF!</v>
      </c>
      <c r="D7" s="16" t="e">
        <f>#REF!</f>
        <v>#REF!</v>
      </c>
      <c r="E7" s="16" t="e">
        <f>#REF!</f>
        <v>#REF!</v>
      </c>
      <c r="F7" s="16"/>
      <c r="G7" s="12"/>
      <c r="H7" s="12"/>
      <c r="I7" s="12"/>
      <c r="J7" s="16"/>
    </row>
    <row r="8" spans="2:10">
      <c r="B8" s="4" t="s">
        <v>7</v>
      </c>
      <c r="C8" s="14" t="e">
        <f>#REF!</f>
        <v>#REF!</v>
      </c>
      <c r="D8" s="14" t="e">
        <f>#REF!</f>
        <v>#REF!</v>
      </c>
      <c r="E8" s="14" t="e">
        <f>#REF!</f>
        <v>#REF!</v>
      </c>
      <c r="F8" s="14"/>
      <c r="G8" s="8"/>
      <c r="H8" s="8"/>
      <c r="I8" s="8"/>
      <c r="J8" s="14"/>
    </row>
    <row r="9" spans="2:10">
      <c r="B9" s="28" t="s">
        <v>56</v>
      </c>
      <c r="C9" s="17" t="e">
        <f>C4*C5*C6*C7*C8*3600/(1024*1024)</f>
        <v>#REF!</v>
      </c>
      <c r="D9" s="17" t="e">
        <f>D4*D5*D6*D7*D8*3600/(1024*1024)</f>
        <v>#REF!</v>
      </c>
      <c r="E9" s="16" t="e">
        <f>E4*E5*E6*E7*E8*3600/(1024*1024)</f>
        <v>#REF!</v>
      </c>
      <c r="F9" s="16"/>
      <c r="G9" s="12"/>
      <c r="H9" s="12"/>
      <c r="I9" s="12"/>
      <c r="J9" s="16"/>
    </row>
    <row r="10" spans="2:10">
      <c r="B10" s="18" t="s">
        <v>20</v>
      </c>
      <c r="C10" s="5" t="e">
        <f>IF(C9=0,0,C9*8/C7/C8/3600*1024*1024)</f>
        <v>#REF!</v>
      </c>
      <c r="D10" s="26" t="e">
        <f>IF(D9=0,0,D9*8/D7/D8/3600*1024*1024)</f>
        <v>#REF!</v>
      </c>
      <c r="E10" s="26" t="e">
        <f>IF(E9=0,0,E9*8/E7/E8/3600*1024*1024)</f>
        <v>#REF!</v>
      </c>
      <c r="F10" s="19" t="str">
        <f>IF(F9=0,"",F9*8/F7/F8/3600/1024*1024)</f>
        <v/>
      </c>
      <c r="G10" s="19"/>
      <c r="H10" s="19"/>
      <c r="I10" s="8"/>
      <c r="J10" s="8"/>
    </row>
    <row r="11" spans="2:10">
      <c r="B11" s="9" t="s">
        <v>14</v>
      </c>
      <c r="C11" s="10" t="e">
        <f>C9+D9+E9</f>
        <v>#REF!</v>
      </c>
      <c r="D11" s="20"/>
      <c r="E11" s="10"/>
      <c r="F11" s="10"/>
      <c r="G11" s="10"/>
      <c r="H11" s="10"/>
      <c r="I11" s="12"/>
      <c r="J11" s="12"/>
    </row>
    <row r="13" spans="2:10">
      <c r="B13" s="72" t="s">
        <v>87</v>
      </c>
      <c r="C13" s="33" t="s">
        <v>11</v>
      </c>
      <c r="D13" s="34" t="s">
        <v>1</v>
      </c>
      <c r="E13" s="35" t="e">
        <f>IF(#REF!="Yes",1,0)</f>
        <v>#REF!</v>
      </c>
      <c r="F13" s="35"/>
      <c r="G13" s="35"/>
      <c r="H13" s="35"/>
      <c r="I13" s="35"/>
      <c r="J13" s="35"/>
    </row>
    <row r="14" spans="2:10">
      <c r="B14" s="36" t="s">
        <v>2</v>
      </c>
      <c r="C14" s="37" t="s">
        <v>12</v>
      </c>
      <c r="D14" s="37" t="s">
        <v>63</v>
      </c>
      <c r="E14" s="37" t="s">
        <v>13</v>
      </c>
      <c r="F14" s="37" t="s">
        <v>62</v>
      </c>
      <c r="G14" s="37" t="s">
        <v>15</v>
      </c>
      <c r="H14" s="37" t="s">
        <v>78</v>
      </c>
      <c r="I14" s="37" t="s">
        <v>16</v>
      </c>
      <c r="J14" s="37" t="s">
        <v>17</v>
      </c>
    </row>
    <row r="15" spans="2:10">
      <c r="B15" s="32" t="s">
        <v>18</v>
      </c>
      <c r="C15" s="38" t="e">
        <f>HLOOKUP(#REF!,C42:E43,2,FALSE)</f>
        <v>#REF!</v>
      </c>
      <c r="D15" s="38" t="e">
        <f>IF(#REF!="Mjpeg",16,5)</f>
        <v>#REF!</v>
      </c>
      <c r="E15" s="38" t="e">
        <f>HLOOKUP(#REF!,C45:E46,2,FALSE)</f>
        <v>#REF!</v>
      </c>
      <c r="F15" s="38" t="e">
        <f>IF(#REF!="Mjpeg",46,12)</f>
        <v>#REF!</v>
      </c>
      <c r="G15" s="38" t="e">
        <f>HLOOKUP(#REF!,C48:E49,2,FALSE)</f>
        <v>#REF!</v>
      </c>
      <c r="H15" s="38" t="e">
        <f>IF(#REF!="Mjpeg",250,83)</f>
        <v>#REF!</v>
      </c>
      <c r="I15" s="38" t="e">
        <f>IF(#REF!="Mjpeg",400,102)</f>
        <v>#REF!</v>
      </c>
      <c r="J15" s="38" t="e">
        <f>IF(#REF!="Mjpeg",650,134)</f>
        <v>#REF!</v>
      </c>
    </row>
    <row r="16" spans="2:10">
      <c r="B16" s="36" t="s">
        <v>4</v>
      </c>
      <c r="C16" s="39" t="e">
        <f>#REF!</f>
        <v>#REF!</v>
      </c>
      <c r="D16" s="39" t="e">
        <f>#REF!</f>
        <v>#REF!</v>
      </c>
      <c r="E16" s="39" t="e">
        <f>#REF!</f>
        <v>#REF!</v>
      </c>
      <c r="F16" s="39" t="e">
        <f>#REF!</f>
        <v>#REF!</v>
      </c>
      <c r="G16" s="39" t="e">
        <f>#REF!</f>
        <v>#REF!</v>
      </c>
      <c r="H16" s="39" t="e">
        <f>#REF!</f>
        <v>#REF!</v>
      </c>
      <c r="I16" s="39" t="e">
        <f>#REF!</f>
        <v>#REF!</v>
      </c>
      <c r="J16" s="39" t="e">
        <f>#REF!</f>
        <v>#REF!</v>
      </c>
    </row>
    <row r="17" spans="2:10">
      <c r="B17" s="32" t="s">
        <v>5</v>
      </c>
      <c r="C17" s="38" t="e">
        <f>#REF!</f>
        <v>#REF!</v>
      </c>
      <c r="D17" s="38" t="e">
        <f>#REF!</f>
        <v>#REF!</v>
      </c>
      <c r="E17" s="38" t="e">
        <f>#REF!</f>
        <v>#REF!</v>
      </c>
      <c r="F17" s="38" t="e">
        <f>#REF!</f>
        <v>#REF!</v>
      </c>
      <c r="G17" s="38" t="e">
        <f>#REF!</f>
        <v>#REF!</v>
      </c>
      <c r="H17" s="38" t="e">
        <f>#REF!</f>
        <v>#REF!</v>
      </c>
      <c r="I17" s="38" t="e">
        <f>#REF!</f>
        <v>#REF!</v>
      </c>
      <c r="J17" s="38" t="e">
        <f>#REF!</f>
        <v>#REF!</v>
      </c>
    </row>
    <row r="18" spans="2:10">
      <c r="B18" s="36" t="s">
        <v>6</v>
      </c>
      <c r="C18" s="39" t="e">
        <f>#REF!</f>
        <v>#REF!</v>
      </c>
      <c r="D18" s="39" t="e">
        <f>#REF!</f>
        <v>#REF!</v>
      </c>
      <c r="E18" s="39" t="e">
        <f>#REF!</f>
        <v>#REF!</v>
      </c>
      <c r="F18" s="39" t="e">
        <f>#REF!</f>
        <v>#REF!</v>
      </c>
      <c r="G18" s="39" t="e">
        <f>#REF!</f>
        <v>#REF!</v>
      </c>
      <c r="H18" s="39" t="e">
        <f>#REF!</f>
        <v>#REF!</v>
      </c>
      <c r="I18" s="39" t="e">
        <f>#REF!</f>
        <v>#REF!</v>
      </c>
      <c r="J18" s="39" t="e">
        <f>#REF!</f>
        <v>#REF!</v>
      </c>
    </row>
    <row r="19" spans="2:10">
      <c r="B19" s="32" t="s">
        <v>7</v>
      </c>
      <c r="C19" s="38" t="e">
        <f>#REF!</f>
        <v>#REF!</v>
      </c>
      <c r="D19" s="38" t="e">
        <f>#REF!</f>
        <v>#REF!</v>
      </c>
      <c r="E19" s="38" t="e">
        <f>#REF!</f>
        <v>#REF!</v>
      </c>
      <c r="F19" s="38" t="e">
        <f>#REF!</f>
        <v>#REF!</v>
      </c>
      <c r="G19" s="38" t="e">
        <f>#REF!</f>
        <v>#REF!</v>
      </c>
      <c r="H19" s="38" t="e">
        <f>#REF!</f>
        <v>#REF!</v>
      </c>
      <c r="I19" s="38" t="e">
        <f>#REF!</f>
        <v>#REF!</v>
      </c>
      <c r="J19" s="38" t="e">
        <f>#REF!</f>
        <v>#REF!</v>
      </c>
    </row>
    <row r="20" spans="2:10">
      <c r="B20" s="36" t="s">
        <v>56</v>
      </c>
      <c r="C20" s="39" t="e">
        <f>C15*C16*C17*C18*C19*E13*3600/(1024*1024)</f>
        <v>#REF!</v>
      </c>
      <c r="D20" s="39" t="e">
        <f>D15*D16*D17*D18*D19*E13*3600/(1024*1024)</f>
        <v>#REF!</v>
      </c>
      <c r="E20" s="39" t="e">
        <f>E15*E16*E17*E18*E19*E13*3600/(1024*1024)</f>
        <v>#REF!</v>
      </c>
      <c r="F20" s="39" t="e">
        <f>F15*F16*F17*F18*F19*E13*3600/(1024*1024)</f>
        <v>#REF!</v>
      </c>
      <c r="G20" s="39" t="e">
        <f>G15*G16*G17*G18*G19*E13*3600/(1024*1024)</f>
        <v>#REF!</v>
      </c>
      <c r="H20" s="39" t="e">
        <f>H15*H16*H17*H18*H19*E13*3600/(1024*1024)</f>
        <v>#REF!</v>
      </c>
      <c r="I20" s="39" t="e">
        <f>I15*I16*I17*I18*I19*E13*3600/(1024*1024)</f>
        <v>#REF!</v>
      </c>
      <c r="J20" s="39" t="e">
        <f>J15*J16*J17*J18*J19*E13*3600/(1024*1024)</f>
        <v>#REF!</v>
      </c>
    </row>
    <row r="21" spans="2:10">
      <c r="B21" s="73" t="s">
        <v>20</v>
      </c>
      <c r="C21" s="35" t="e">
        <f t="shared" ref="C21:J21" si="0">IF(C20=0,0,C20*8/C19/C18/3600*1024*1024)</f>
        <v>#REF!</v>
      </c>
      <c r="D21" s="35" t="e">
        <f t="shared" si="0"/>
        <v>#REF!</v>
      </c>
      <c r="E21" s="35" t="e">
        <f t="shared" si="0"/>
        <v>#REF!</v>
      </c>
      <c r="F21" s="35" t="e">
        <f t="shared" si="0"/>
        <v>#REF!</v>
      </c>
      <c r="G21" s="35" t="e">
        <f t="shared" si="0"/>
        <v>#REF!</v>
      </c>
      <c r="H21" s="35" t="e">
        <f>IF(H20=0,0,H20*8/H19/H18/3600*1024*1024)</f>
        <v>#REF!</v>
      </c>
      <c r="I21" s="35" t="e">
        <f t="shared" si="0"/>
        <v>#REF!</v>
      </c>
      <c r="J21" s="35" t="e">
        <f t="shared" si="0"/>
        <v>#REF!</v>
      </c>
    </row>
    <row r="22" spans="2:10">
      <c r="B22" s="36" t="s">
        <v>14</v>
      </c>
      <c r="C22" s="37" t="e">
        <f>SUM(C20:J20)</f>
        <v>#REF!</v>
      </c>
      <c r="D22" s="40"/>
      <c r="E22" s="40"/>
      <c r="F22" s="40"/>
      <c r="G22" s="40"/>
      <c r="H22" s="40"/>
      <c r="I22" s="40"/>
      <c r="J22" s="40"/>
    </row>
    <row r="23" spans="2:10">
      <c r="B23" s="32"/>
      <c r="C23" s="35"/>
      <c r="D23" s="35"/>
      <c r="E23" s="35"/>
      <c r="F23" s="35"/>
      <c r="G23" s="35"/>
      <c r="H23" s="35"/>
      <c r="I23" s="35"/>
      <c r="J23" s="35"/>
    </row>
    <row r="24" spans="2:10">
      <c r="B24" s="36" t="s">
        <v>14</v>
      </c>
      <c r="C24" s="37" t="e">
        <f>ROUNDUP(C11+C22, 2)</f>
        <v>#REF!</v>
      </c>
      <c r="D24" s="40"/>
      <c r="E24" s="40"/>
      <c r="F24" s="40"/>
      <c r="G24" s="40"/>
      <c r="H24" s="40"/>
      <c r="I24" s="40"/>
      <c r="J24" s="40"/>
    </row>
    <row r="25" spans="2:10">
      <c r="B25" s="32" t="s">
        <v>90</v>
      </c>
      <c r="C25" s="35" t="e">
        <f>ROUNDUP((C10+D10+E10+C21+D21+E21+F21+G21+H21+I21+J21)/1024, 2)</f>
        <v>#REF!</v>
      </c>
      <c r="D25" s="35"/>
      <c r="E25" s="35"/>
      <c r="F25" s="35"/>
      <c r="G25" s="35"/>
      <c r="H25" s="35"/>
      <c r="I25" s="35"/>
      <c r="J25" s="35"/>
    </row>
    <row r="26" spans="2:10" ht="17.25" thickBot="1">
      <c r="B26" s="31"/>
      <c r="C26" s="31"/>
      <c r="D26" s="31"/>
      <c r="E26" s="31"/>
      <c r="F26" s="31"/>
      <c r="G26" s="31"/>
      <c r="H26" s="31"/>
    </row>
    <row r="27" spans="2:10">
      <c r="B27" s="58" t="s">
        <v>44</v>
      </c>
      <c r="C27" s="114" t="e">
        <f>IF(ISNA(HLOOKUP(C35,C38:K39,2,TRUE))=TRUE, "N/A", HLOOKUP(C35,C38:H39,2,TRUE))</f>
        <v>#REF!</v>
      </c>
      <c r="D27" s="115"/>
      <c r="E27" s="68"/>
      <c r="F27" s="68"/>
      <c r="G27" s="68"/>
      <c r="H27" s="68"/>
      <c r="I27" s="68"/>
      <c r="J27" s="68"/>
    </row>
    <row r="28" spans="2:10" ht="17.25" thickBot="1">
      <c r="B28" s="59" t="s">
        <v>55</v>
      </c>
      <c r="C28" s="112" t="e">
        <f>IF(ISNA(HLOOKUP(C35,C38:K40,3,TRUE))=TRUE, "N/A", HLOOKUP(C35,C38:K40,3,TRUE))</f>
        <v>#REF!</v>
      </c>
      <c r="D28" s="113"/>
      <c r="E28" s="68"/>
      <c r="F28" s="68"/>
      <c r="G28" s="68"/>
      <c r="H28" s="68"/>
      <c r="I28" s="68"/>
      <c r="J28" s="68"/>
    </row>
    <row r="29" spans="2:10">
      <c r="B29" s="59" t="s">
        <v>60</v>
      </c>
      <c r="C29" s="101">
        <f>D4/C4</f>
        <v>3.2170119956379497</v>
      </c>
      <c r="D29" s="68"/>
      <c r="E29" s="68"/>
      <c r="F29" s="68"/>
      <c r="G29" s="68"/>
      <c r="H29" s="68"/>
      <c r="I29" s="68"/>
      <c r="J29" s="68"/>
    </row>
    <row r="30" spans="2:10">
      <c r="B30" s="59" t="s">
        <v>61</v>
      </c>
      <c r="C30" s="69">
        <f>E4/C4</f>
        <v>7.9607415485278077</v>
      </c>
      <c r="D30" s="68"/>
      <c r="E30" s="68"/>
      <c r="F30" s="68"/>
      <c r="G30" s="68"/>
      <c r="H30" s="68"/>
      <c r="I30" s="68"/>
      <c r="J30" s="68"/>
    </row>
    <row r="31" spans="2:10">
      <c r="B31" s="59" t="s">
        <v>59</v>
      </c>
      <c r="C31" s="69" t="e">
        <f>C5*30+D5*30+E5*30</f>
        <v>#REF!</v>
      </c>
      <c r="D31" s="68"/>
      <c r="E31" s="68"/>
      <c r="F31" s="68"/>
      <c r="G31" s="68"/>
      <c r="H31" s="68"/>
      <c r="I31" s="68"/>
      <c r="J31" s="68"/>
    </row>
    <row r="32" spans="2:10">
      <c r="B32" s="59" t="s">
        <v>47</v>
      </c>
      <c r="C32" s="68">
        <v>15</v>
      </c>
      <c r="D32" s="76">
        <v>16</v>
      </c>
      <c r="E32" s="76">
        <v>45</v>
      </c>
      <c r="F32" s="76">
        <v>46</v>
      </c>
      <c r="G32" s="76">
        <v>135</v>
      </c>
      <c r="H32" s="76">
        <v>250</v>
      </c>
      <c r="I32" s="76">
        <v>400</v>
      </c>
      <c r="J32" s="77">
        <v>550</v>
      </c>
    </row>
    <row r="33" spans="2:11">
      <c r="B33" s="59" t="s">
        <v>48</v>
      </c>
      <c r="C33" s="78">
        <v>1</v>
      </c>
      <c r="D33" s="68">
        <f>D32/C32</f>
        <v>1.0666666666666667</v>
      </c>
      <c r="E33" s="68">
        <f>E32/C32</f>
        <v>3</v>
      </c>
      <c r="F33" s="68">
        <f>F32/C32</f>
        <v>3.0666666666666669</v>
      </c>
      <c r="G33" s="68">
        <f>G32/C32</f>
        <v>9</v>
      </c>
      <c r="H33" s="68">
        <f>H32/D32</f>
        <v>15.625</v>
      </c>
      <c r="I33" s="68">
        <f>I32/C32</f>
        <v>26.666666666666668</v>
      </c>
      <c r="J33" s="69">
        <f>J32/C32</f>
        <v>36.666666666666664</v>
      </c>
    </row>
    <row r="34" spans="2:11" ht="17.25" thickBot="1">
      <c r="B34" s="31" t="s">
        <v>49</v>
      </c>
      <c r="C34" s="68" t="e">
        <f t="shared" ref="C34:J34" si="1">C17*C16*C33</f>
        <v>#REF!</v>
      </c>
      <c r="D34" s="70" t="e">
        <f t="shared" si="1"/>
        <v>#REF!</v>
      </c>
      <c r="E34" s="70" t="e">
        <f t="shared" si="1"/>
        <v>#REF!</v>
      </c>
      <c r="F34" s="70" t="e">
        <f t="shared" si="1"/>
        <v>#REF!</v>
      </c>
      <c r="G34" s="70" t="e">
        <f t="shared" si="1"/>
        <v>#REF!</v>
      </c>
      <c r="H34" s="70" t="e">
        <f t="shared" si="1"/>
        <v>#REF!</v>
      </c>
      <c r="I34" s="70" t="e">
        <f t="shared" si="1"/>
        <v>#REF!</v>
      </c>
      <c r="J34" s="71" t="e">
        <f t="shared" si="1"/>
        <v>#REF!</v>
      </c>
    </row>
    <row r="35" spans="2:11" ht="17.25" thickBot="1">
      <c r="B35" s="60" t="s">
        <v>50</v>
      </c>
      <c r="C35" s="79" t="e">
        <f>SUM(C34:J34)*E13 + C31</f>
        <v>#REF!</v>
      </c>
      <c r="D35" s="80"/>
      <c r="E35" s="80"/>
      <c r="F35" s="80"/>
      <c r="G35" s="80"/>
      <c r="H35" s="80"/>
      <c r="I35" s="80"/>
      <c r="J35" s="80"/>
    </row>
    <row r="37" spans="2:11">
      <c r="B37" s="58" t="s">
        <v>89</v>
      </c>
      <c r="C37" s="61"/>
      <c r="D37" s="88"/>
      <c r="E37" s="88">
        <v>1350</v>
      </c>
      <c r="F37" s="85">
        <v>1845</v>
      </c>
      <c r="G37" s="88"/>
      <c r="H37" s="85"/>
      <c r="I37" s="62"/>
      <c r="J37" s="62"/>
      <c r="K37" s="62"/>
    </row>
    <row r="38" spans="2:11">
      <c r="B38" s="59" t="s">
        <v>88</v>
      </c>
      <c r="C38" s="94">
        <v>1</v>
      </c>
      <c r="D38" s="94">
        <v>550</v>
      </c>
      <c r="E38" s="94">
        <v>700</v>
      </c>
      <c r="F38" s="94">
        <v>900</v>
      </c>
      <c r="G38" s="94">
        <v>1050</v>
      </c>
      <c r="H38" s="93">
        <v>1400</v>
      </c>
      <c r="I38" s="95">
        <v>2200</v>
      </c>
      <c r="J38" s="97"/>
      <c r="K38" s="97"/>
    </row>
    <row r="39" spans="2:11">
      <c r="B39" s="59" t="s">
        <v>51</v>
      </c>
      <c r="C39" s="81" t="s">
        <v>82</v>
      </c>
      <c r="D39" s="90" t="s">
        <v>85</v>
      </c>
      <c r="E39" s="90" t="s">
        <v>86</v>
      </c>
      <c r="F39" s="90" t="s">
        <v>101</v>
      </c>
      <c r="G39" s="90" t="s">
        <v>83</v>
      </c>
      <c r="H39" s="86" t="s">
        <v>84</v>
      </c>
      <c r="I39" s="82" t="s">
        <v>81</v>
      </c>
      <c r="J39" s="82"/>
      <c r="K39" s="82"/>
    </row>
    <row r="40" spans="2:11">
      <c r="B40" s="60" t="s">
        <v>52</v>
      </c>
      <c r="C40" s="83" t="s">
        <v>53</v>
      </c>
      <c r="D40" s="91" t="s">
        <v>54</v>
      </c>
      <c r="E40" s="91" t="s">
        <v>100</v>
      </c>
      <c r="F40" s="91" t="s">
        <v>102</v>
      </c>
      <c r="G40" s="91" t="s">
        <v>54</v>
      </c>
      <c r="H40" s="87" t="s">
        <v>54</v>
      </c>
      <c r="I40" s="84" t="s">
        <v>81</v>
      </c>
      <c r="J40" s="84"/>
      <c r="K40" s="84"/>
    </row>
    <row r="42" spans="2:11">
      <c r="B42" t="s">
        <v>66</v>
      </c>
      <c r="C42" s="88" t="s">
        <v>67</v>
      </c>
      <c r="D42" s="61" t="s">
        <v>68</v>
      </c>
      <c r="E42" s="62" t="s">
        <v>19</v>
      </c>
    </row>
    <row r="43" spans="2:11">
      <c r="B43" t="s">
        <v>69</v>
      </c>
      <c r="C43" s="89">
        <v>2</v>
      </c>
      <c r="D43" s="63">
        <v>4</v>
      </c>
      <c r="E43" s="64">
        <v>15</v>
      </c>
    </row>
    <row r="44" spans="2:11">
      <c r="C44" s="89"/>
      <c r="D44" s="63"/>
      <c r="E44" s="64"/>
    </row>
    <row r="45" spans="2:11">
      <c r="B45" t="s">
        <v>70</v>
      </c>
      <c r="C45" s="89" t="s">
        <v>67</v>
      </c>
      <c r="D45" s="63" t="s">
        <v>68</v>
      </c>
      <c r="E45" s="64" t="s">
        <v>19</v>
      </c>
    </row>
    <row r="46" spans="2:11">
      <c r="B46" t="s">
        <v>69</v>
      </c>
      <c r="C46" s="89">
        <v>7</v>
      </c>
      <c r="D46" s="63">
        <v>11</v>
      </c>
      <c r="E46" s="64">
        <v>45</v>
      </c>
    </row>
    <row r="47" spans="2:11">
      <c r="C47" s="89"/>
      <c r="D47" s="63"/>
      <c r="E47" s="64"/>
    </row>
    <row r="48" spans="2:11">
      <c r="B48" t="s">
        <v>80</v>
      </c>
      <c r="C48" s="89" t="s">
        <v>67</v>
      </c>
      <c r="D48" s="63" t="s">
        <v>68</v>
      </c>
      <c r="E48" s="64" t="s">
        <v>19</v>
      </c>
    </row>
    <row r="49" spans="2:5">
      <c r="B49" t="s">
        <v>69</v>
      </c>
      <c r="C49" s="98">
        <v>45</v>
      </c>
      <c r="D49" s="65">
        <v>65</v>
      </c>
      <c r="E49" s="66">
        <v>135</v>
      </c>
    </row>
  </sheetData>
  <mergeCells count="2">
    <mergeCell ref="C27:D27"/>
    <mergeCell ref="C28:D28"/>
  </mergeCells>
  <phoneticPr fontId="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MPEG4 Hybrid</vt:lpstr>
      <vt:lpstr>Sheet4</vt:lpstr>
      <vt:lpstr>Sheet6</vt:lpstr>
      <vt:lpstr>Sheet8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TT</cp:lastModifiedBy>
  <dcterms:created xsi:type="dcterms:W3CDTF">2008-01-16T16:37:34Z</dcterms:created>
  <dcterms:modified xsi:type="dcterms:W3CDTF">2010-05-21T10:38:15Z</dcterms:modified>
</cp:coreProperties>
</file>